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t Solutions\Desktop\Denge Tabloları\"/>
    </mc:Choice>
  </mc:AlternateContent>
  <bookViews>
    <workbookView xWindow="120" yWindow="120" windowWidth="19320" windowHeight="8505"/>
  </bookViews>
  <sheets>
    <sheet name="1974" sheetId="1" r:id="rId1"/>
  </sheets>
  <calcPr calcId="152511"/>
</workbook>
</file>

<file path=xl/calcChain.xml><?xml version="1.0" encoding="utf-8"?>
<calcChain xmlns="http://schemas.openxmlformats.org/spreadsheetml/2006/main">
  <c r="L99" i="1" l="1"/>
  <c r="L98" i="1"/>
  <c r="M97" i="1"/>
  <c r="J97" i="1"/>
  <c r="H97" i="1"/>
  <c r="C97" i="1"/>
  <c r="B97" i="1"/>
  <c r="M96" i="1"/>
  <c r="J96" i="1"/>
  <c r="H96" i="1"/>
  <c r="C96" i="1"/>
  <c r="B96" i="1"/>
  <c r="J95" i="1"/>
  <c r="T95" i="1" s="1"/>
  <c r="Q94" i="1"/>
  <c r="T94" i="1" s="1"/>
  <c r="J94" i="1"/>
  <c r="R93" i="1"/>
  <c r="R92" i="1" s="1"/>
  <c r="R76" i="1" s="1"/>
  <c r="Q93" i="1"/>
  <c r="L93" i="1"/>
  <c r="L92" i="1" s="1"/>
  <c r="L76" i="1" s="1"/>
  <c r="J93" i="1"/>
  <c r="J92" i="1" s="1"/>
  <c r="H93" i="1"/>
  <c r="H92" i="1" s="1"/>
  <c r="H76" i="1" s="1"/>
  <c r="G93" i="1"/>
  <c r="G92" i="1" s="1"/>
  <c r="G76" i="1" s="1"/>
  <c r="E93" i="1"/>
  <c r="E92" i="1" s="1"/>
  <c r="D93" i="1"/>
  <c r="D92" i="1" s="1"/>
  <c r="D76" i="1" s="1"/>
  <c r="C93" i="1"/>
  <c r="B93" i="1"/>
  <c r="Q92" i="1"/>
  <c r="C92" i="1"/>
  <c r="B92" i="1"/>
  <c r="Q86" i="1"/>
  <c r="J86" i="1"/>
  <c r="E86" i="1"/>
  <c r="C86" i="1"/>
  <c r="B86" i="1"/>
  <c r="Q85" i="1"/>
  <c r="J85" i="1"/>
  <c r="I85" i="1"/>
  <c r="T85" i="1" s="1"/>
  <c r="E85" i="1"/>
  <c r="C85" i="1"/>
  <c r="B85" i="1"/>
  <c r="T84" i="1"/>
  <c r="Q84" i="1"/>
  <c r="J84" i="1"/>
  <c r="Q83" i="1"/>
  <c r="J83" i="1"/>
  <c r="C83" i="1"/>
  <c r="B83" i="1"/>
  <c r="Q82" i="1"/>
  <c r="J82" i="1"/>
  <c r="C82" i="1"/>
  <c r="B82" i="1"/>
  <c r="Q81" i="1"/>
  <c r="Q77" i="1" s="1"/>
  <c r="Q76" i="1" s="1"/>
  <c r="J81" i="1"/>
  <c r="C81" i="1"/>
  <c r="I81" i="1" s="1"/>
  <c r="J80" i="1"/>
  <c r="T80" i="1" s="1"/>
  <c r="Q79" i="1"/>
  <c r="J79" i="1"/>
  <c r="Q78" i="1"/>
  <c r="J78" i="1"/>
  <c r="E78" i="1"/>
  <c r="E77" i="1" s="1"/>
  <c r="C78" i="1"/>
  <c r="I78" i="1" s="1"/>
  <c r="S74" i="1"/>
  <c r="K74" i="1"/>
  <c r="Q73" i="1"/>
  <c r="J73" i="1"/>
  <c r="E73" i="1"/>
  <c r="I73" i="1" s="1"/>
  <c r="Q72" i="1"/>
  <c r="J72" i="1"/>
  <c r="T72" i="1" s="1"/>
  <c r="J71" i="1"/>
  <c r="E71" i="1"/>
  <c r="C71" i="1"/>
  <c r="E70" i="1"/>
  <c r="B70" i="1"/>
  <c r="L69" i="1"/>
  <c r="L67" i="1" s="1"/>
  <c r="L74" i="1" s="1"/>
  <c r="J69" i="1"/>
  <c r="E69" i="1"/>
  <c r="B69" i="1"/>
  <c r="Q68" i="1"/>
  <c r="Q67" i="1" s="1"/>
  <c r="Q74" i="1" s="1"/>
  <c r="M68" i="1"/>
  <c r="M67" i="1" s="1"/>
  <c r="J68" i="1"/>
  <c r="C68" i="1"/>
  <c r="B68" i="1"/>
  <c r="I68" i="1" s="1"/>
  <c r="T68" i="1" s="1"/>
  <c r="J64" i="1"/>
  <c r="T64" i="1" s="1"/>
  <c r="E63" i="1"/>
  <c r="E65" i="1" s="1"/>
  <c r="J62" i="1"/>
  <c r="T62" i="1" s="1"/>
  <c r="J61" i="1"/>
  <c r="E61" i="1"/>
  <c r="C61" i="1"/>
  <c r="B61" i="1"/>
  <c r="J60" i="1"/>
  <c r="T60" i="1" s="1"/>
  <c r="J59" i="1"/>
  <c r="B59" i="1"/>
  <c r="I59" i="1" s="1"/>
  <c r="T59" i="1" s="1"/>
  <c r="J58" i="1"/>
  <c r="B58" i="1"/>
  <c r="I58" i="1" s="1"/>
  <c r="T58" i="1" s="1"/>
  <c r="R57" i="1"/>
  <c r="R63" i="1" s="1"/>
  <c r="R65" i="1" s="1"/>
  <c r="R74" i="1" s="1"/>
  <c r="M57" i="1"/>
  <c r="M63" i="1" s="1"/>
  <c r="M65" i="1" s="1"/>
  <c r="J57" i="1"/>
  <c r="J63" i="1" s="1"/>
  <c r="J65" i="1" s="1"/>
  <c r="H57" i="1"/>
  <c r="H63" i="1" s="1"/>
  <c r="H65" i="1" s="1"/>
  <c r="H74" i="1" s="1"/>
  <c r="G57" i="1"/>
  <c r="G63" i="1" s="1"/>
  <c r="G65" i="1" s="1"/>
  <c r="G74" i="1" s="1"/>
  <c r="D57" i="1"/>
  <c r="D63" i="1" s="1"/>
  <c r="D65" i="1" s="1"/>
  <c r="D74" i="1" s="1"/>
  <c r="C57" i="1"/>
  <c r="B57" i="1"/>
  <c r="I57" i="1" s="1"/>
  <c r="A55" i="1"/>
  <c r="A54" i="1"/>
  <c r="C63" i="1" l="1"/>
  <c r="C65" i="1" s="1"/>
  <c r="E67" i="1"/>
  <c r="I70" i="1"/>
  <c r="T70" i="1" s="1"/>
  <c r="J77" i="1"/>
  <c r="B77" i="1"/>
  <c r="B76" i="1" s="1"/>
  <c r="I61" i="1"/>
  <c r="T61" i="1" s="1"/>
  <c r="C67" i="1"/>
  <c r="J76" i="1"/>
  <c r="C74" i="1"/>
  <c r="B67" i="1"/>
  <c r="I71" i="1"/>
  <c r="T71" i="1" s="1"/>
  <c r="C77" i="1"/>
  <c r="C76" i="1" s="1"/>
  <c r="T79" i="1"/>
  <c r="T81" i="1"/>
  <c r="I83" i="1"/>
  <c r="T83" i="1" s="1"/>
  <c r="I93" i="1"/>
  <c r="I92" i="1" s="1"/>
  <c r="T92" i="1" s="1"/>
  <c r="Q96" i="1"/>
  <c r="J67" i="1"/>
  <c r="J74" i="1" s="1"/>
  <c r="I69" i="1"/>
  <c r="I67" i="1" s="1"/>
  <c r="T73" i="1"/>
  <c r="E76" i="1"/>
  <c r="I82" i="1"/>
  <c r="T82" i="1" s="1"/>
  <c r="I86" i="1"/>
  <c r="T86" i="1" s="1"/>
  <c r="Q97" i="1"/>
  <c r="I63" i="1"/>
  <c r="I65" i="1" s="1"/>
  <c r="T57" i="1"/>
  <c r="M74" i="1"/>
  <c r="E74" i="1"/>
  <c r="T69" i="1"/>
  <c r="T67" i="1" s="1"/>
  <c r="I77" i="1"/>
  <c r="T78" i="1"/>
  <c r="I96" i="1"/>
  <c r="T96" i="1"/>
  <c r="I97" i="1"/>
  <c r="T97" i="1"/>
  <c r="B63" i="1"/>
  <c r="B65" i="1" s="1"/>
  <c r="B74" i="1" l="1"/>
  <c r="T63" i="1"/>
  <c r="T93" i="1"/>
  <c r="T77" i="1"/>
  <c r="I76" i="1"/>
  <c r="T76" i="1" s="1"/>
  <c r="T65" i="1"/>
  <c r="I74" i="1"/>
  <c r="T74" i="1" l="1"/>
  <c r="H99" i="1"/>
</calcChain>
</file>

<file path=xl/sharedStrings.xml><?xml version="1.0" encoding="utf-8"?>
<sst xmlns="http://schemas.openxmlformats.org/spreadsheetml/2006/main" count="172" uniqueCount="106">
  <si>
    <t>1974 YILI   GENEL   ENERJİ   DENGESİ</t>
  </si>
  <si>
    <t>(Orjinal  Birimler)</t>
  </si>
  <si>
    <t>Tarih:03/02/2003</t>
  </si>
  <si>
    <t>Hazırlayan:ETKB/APKK/PFD</t>
  </si>
  <si>
    <t>T.Kömürü</t>
  </si>
  <si>
    <t xml:space="preserve">Linyit </t>
  </si>
  <si>
    <t>Asfaltit</t>
  </si>
  <si>
    <t>Kok</t>
  </si>
  <si>
    <t>P.Kok</t>
  </si>
  <si>
    <t>Briket</t>
  </si>
  <si>
    <t xml:space="preserve">Odun  </t>
  </si>
  <si>
    <t>H.Bit.Art.</t>
  </si>
  <si>
    <t>Petrol</t>
  </si>
  <si>
    <t>Doğalgaz</t>
  </si>
  <si>
    <t>Şehirgazı</t>
  </si>
  <si>
    <t>Hidrolik</t>
  </si>
  <si>
    <t>Jeo.Elk.</t>
  </si>
  <si>
    <t>Bioyakıt</t>
  </si>
  <si>
    <t>Rüzgar</t>
  </si>
  <si>
    <t>Elektrik</t>
  </si>
  <si>
    <t>Jeo.Isı</t>
  </si>
  <si>
    <t>Güneş</t>
  </si>
  <si>
    <t>ISIL DEĞER(kcal/kg)</t>
  </si>
  <si>
    <t>6100</t>
  </si>
  <si>
    <t>3000</t>
  </si>
  <si>
    <t>4300</t>
  </si>
  <si>
    <t>7000</t>
  </si>
  <si>
    <t>5000</t>
  </si>
  <si>
    <t>2300</t>
  </si>
  <si>
    <t>10500</t>
  </si>
  <si>
    <t>9100</t>
  </si>
  <si>
    <t>4200</t>
  </si>
  <si>
    <t>860</t>
  </si>
  <si>
    <t>1000</t>
  </si>
  <si>
    <t>BİRİM</t>
  </si>
  <si>
    <t>(Bin ton)</t>
  </si>
  <si>
    <t>(B.Ton)</t>
  </si>
  <si>
    <t>(106 m3)</t>
  </si>
  <si>
    <t>(Gwh)</t>
  </si>
  <si>
    <t>(GWh)</t>
  </si>
  <si>
    <t>(Bin TEP)</t>
  </si>
  <si>
    <t>Yerli Üretim             (+)</t>
  </si>
  <si>
    <t>İthalat                        (+)</t>
  </si>
  <si>
    <t>İhracat                       (-)</t>
  </si>
  <si>
    <t>İhrakiye                      (-)</t>
  </si>
  <si>
    <t>Stok Değişimi         (+/-)</t>
  </si>
  <si>
    <t>İstatistik Hata          (+/-)</t>
  </si>
  <si>
    <t>Birincil Enerji Arzı</t>
  </si>
  <si>
    <t>Rafineri Dışı Üretim (+)</t>
  </si>
  <si>
    <t>Toplam Enerji Arzı</t>
  </si>
  <si>
    <t>Çevrim ve Enerji Sektörü</t>
  </si>
  <si>
    <t xml:space="preserve">Elektrik Santralları </t>
  </si>
  <si>
    <t xml:space="preserve">Hava Gazı Fab.    </t>
  </si>
  <si>
    <t xml:space="preserve">Kok Fabrikaları    </t>
  </si>
  <si>
    <t xml:space="preserve">Briket Fabrikaları </t>
  </si>
  <si>
    <t xml:space="preserve">Petrol Rafinerileri </t>
  </si>
  <si>
    <t>İç Tüketim ve Kayıp</t>
  </si>
  <si>
    <t>Nihai Enerji Tüketimi</t>
  </si>
  <si>
    <t>Sektörler Toplamı</t>
  </si>
  <si>
    <t>Sanayi Tüketimi</t>
  </si>
  <si>
    <t xml:space="preserve">Demir Çelik        </t>
  </si>
  <si>
    <t>Kimya-Petrokimya</t>
  </si>
  <si>
    <t>Petrokimya Feedstock</t>
  </si>
  <si>
    <t>Gübre</t>
  </si>
  <si>
    <t>Çimento</t>
  </si>
  <si>
    <t>Şeker</t>
  </si>
  <si>
    <t>Demirdışı Metaller</t>
  </si>
  <si>
    <t>Diğer Sanayi</t>
  </si>
  <si>
    <t>Ulaştırma</t>
  </si>
  <si>
    <t>Demiryolları</t>
  </si>
  <si>
    <t>Denizyolları</t>
  </si>
  <si>
    <t>Havayolları</t>
  </si>
  <si>
    <t>Karayolları</t>
  </si>
  <si>
    <t>Boru Hatları</t>
  </si>
  <si>
    <t>Diğer Sektörler</t>
  </si>
  <si>
    <t>Konut ve Hizmetler</t>
  </si>
  <si>
    <t>Tarım</t>
  </si>
  <si>
    <t>Enerji Dışı</t>
  </si>
  <si>
    <t>Elektrik Enerjisi Üretimi (Gwh)</t>
  </si>
  <si>
    <t>Kurulu Güç  (MW)</t>
  </si>
  <si>
    <t>(Bin Ton Petrol Eşdeğeri)</t>
  </si>
  <si>
    <t>Toplam</t>
  </si>
  <si>
    <t>P. Kok</t>
  </si>
  <si>
    <t>Jeo/Ele</t>
  </si>
  <si>
    <t>Biyoyakıt</t>
  </si>
  <si>
    <r>
      <t>GSMH (90 Fiat.10</t>
    </r>
    <r>
      <rPr>
        <b/>
        <vertAlign val="superscript"/>
        <sz val="9"/>
        <rFont val="Arial"/>
        <family val="2"/>
        <charset val="162"/>
      </rPr>
      <t>9</t>
    </r>
    <r>
      <rPr>
        <b/>
        <sz val="9"/>
        <rFont val="Arial"/>
        <family val="2"/>
        <charset val="162"/>
      </rPr>
      <t xml:space="preserve"> TL)</t>
    </r>
  </si>
  <si>
    <t xml:space="preserve">                Nüfus </t>
  </si>
  <si>
    <t>Fert Başına Enerji</t>
  </si>
  <si>
    <t xml:space="preserve">       Fert Başına Elektrik    net</t>
  </si>
  <si>
    <t xml:space="preserve">     GSMH Büyüme Hızı  </t>
  </si>
  <si>
    <t>3.3</t>
  </si>
  <si>
    <r>
      <t>GSYH (90 Fiat.10</t>
    </r>
    <r>
      <rPr>
        <b/>
        <vertAlign val="superscript"/>
        <sz val="9"/>
        <rFont val="Arial"/>
        <family val="2"/>
        <charset val="162"/>
      </rPr>
      <t>9</t>
    </r>
    <r>
      <rPr>
        <b/>
        <sz val="9"/>
        <rFont val="Arial"/>
        <family val="2"/>
        <charset val="162"/>
      </rPr>
      <t xml:space="preserve"> TL)</t>
    </r>
  </si>
  <si>
    <t>196359</t>
  </si>
  <si>
    <r>
      <t xml:space="preserve">            (10</t>
    </r>
    <r>
      <rPr>
        <b/>
        <vertAlign val="superscript"/>
        <sz val="9"/>
        <rFont val="Arial"/>
        <family val="2"/>
        <charset val="162"/>
      </rPr>
      <t>6</t>
    </r>
    <r>
      <rPr>
        <b/>
        <sz val="9"/>
        <rFont val="Arial"/>
        <family val="2"/>
        <charset val="162"/>
      </rPr>
      <t xml:space="preserve"> kişi)</t>
    </r>
  </si>
  <si>
    <t>39,036</t>
  </si>
  <si>
    <t>Tüketimi</t>
  </si>
  <si>
    <t xml:space="preserve">   kep/kişi</t>
  </si>
  <si>
    <t xml:space="preserve">       Tüketimi kwh/kişi      brüt</t>
  </si>
  <si>
    <t xml:space="preserve">     GSYH Büyüme Hızı  </t>
  </si>
  <si>
    <t>5.6</t>
  </si>
  <si>
    <t>Sütun1</t>
  </si>
  <si>
    <t>Linyit</t>
  </si>
  <si>
    <t>İkincil Kömür</t>
  </si>
  <si>
    <t>Top.Katı Yak.</t>
  </si>
  <si>
    <t>D.Gaz</t>
  </si>
  <si>
    <t>Jeo. Isı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</si>
</sst>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&quot;TL&quot;;\ \-0&quot;TL&quot;"/>
    <numFmt numFmtId="165" formatCode="0.0"/>
    <numFmt numFmtId="166" formatCode="0.000"/>
  </numFmts>
  <fonts count="8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b/>
      <sz val="9"/>
      <name val="Arial"/>
      <family val="2"/>
      <charset val="162"/>
    </font>
    <font>
      <sz val="9"/>
      <name val="Arial"/>
      <family val="2"/>
      <charset val="162"/>
    </font>
    <font>
      <sz val="10"/>
      <name val="Arial"/>
      <family val="2"/>
      <charset val="162"/>
    </font>
    <font>
      <b/>
      <vertAlign val="superscript"/>
      <sz val="9"/>
      <name val="Arial"/>
      <family val="2"/>
      <charset val="162"/>
    </font>
    <font>
      <b/>
      <sz val="9"/>
      <color theme="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26">
    <xf numFmtId="0" fontId="0" fillId="0" borderId="0" xfId="0"/>
    <xf numFmtId="1" fontId="0" fillId="0" borderId="0" xfId="0" applyNumberFormat="1" applyProtection="1">
      <protection locked="0"/>
    </xf>
    <xf numFmtId="164" fontId="4" fillId="0" borderId="0" xfId="0" applyNumberFormat="1" applyFont="1" applyProtection="1">
      <protection locked="0"/>
    </xf>
    <xf numFmtId="164" fontId="3" fillId="0" borderId="0" xfId="0" applyNumberFormat="1" applyFont="1" applyProtection="1">
      <protection locked="0"/>
    </xf>
    <xf numFmtId="1" fontId="4" fillId="0" borderId="0" xfId="0" applyNumberFormat="1" applyFont="1" applyProtection="1">
      <protection locked="0"/>
    </xf>
    <xf numFmtId="0" fontId="4" fillId="0" borderId="0" xfId="0" applyFont="1"/>
    <xf numFmtId="164" fontId="3" fillId="0" borderId="1" xfId="0" applyNumberFormat="1" applyFont="1" applyBorder="1" applyProtection="1">
      <protection locked="0"/>
    </xf>
    <xf numFmtId="164" fontId="3" fillId="0" borderId="2" xfId="0" applyNumberFormat="1" applyFont="1" applyBorder="1" applyAlignment="1" applyProtection="1">
      <alignment horizontal="center"/>
      <protection locked="0"/>
    </xf>
    <xf numFmtId="1" fontId="3" fillId="0" borderId="2" xfId="0" applyNumberFormat="1" applyFont="1" applyBorder="1" applyAlignment="1" applyProtection="1">
      <alignment horizontal="center"/>
      <protection locked="0"/>
    </xf>
    <xf numFmtId="0" fontId="3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3" fillId="0" borderId="4" xfId="0" applyNumberFormat="1" applyFont="1" applyBorder="1" applyAlignment="1" applyProtection="1">
      <alignment horizontal="center"/>
      <protection locked="0"/>
    </xf>
    <xf numFmtId="1" fontId="3" fillId="0" borderId="5" xfId="0" applyNumberFormat="1" applyFont="1" applyBorder="1" applyAlignment="1" applyProtection="1">
      <alignment horizontal="center"/>
      <protection locked="0"/>
    </xf>
    <xf numFmtId="164" fontId="3" fillId="0" borderId="6" xfId="0" applyNumberFormat="1" applyFont="1" applyBorder="1" applyProtection="1">
      <protection locked="0"/>
    </xf>
    <xf numFmtId="49" fontId="3" fillId="0" borderId="7" xfId="0" applyNumberFormat="1" applyFont="1" applyBorder="1" applyAlignment="1" applyProtection="1">
      <alignment horizontal="center"/>
      <protection locked="0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9" fontId="3" fillId="0" borderId="8" xfId="0" applyNumberFormat="1" applyFont="1" applyBorder="1" applyAlignment="1" applyProtection="1">
      <alignment horizontal="center"/>
      <protection locked="0"/>
    </xf>
    <xf numFmtId="49" fontId="3" fillId="0" borderId="9" xfId="0" applyNumberFormat="1" applyFont="1" applyBorder="1" applyAlignment="1" applyProtection="1">
      <alignment horizontal="center"/>
      <protection locked="0"/>
    </xf>
    <xf numFmtId="164" fontId="3" fillId="0" borderId="10" xfId="0" applyNumberFormat="1" applyFont="1" applyBorder="1" applyProtection="1">
      <protection locked="0"/>
    </xf>
    <xf numFmtId="164" fontId="3" fillId="0" borderId="11" xfId="0" applyNumberFormat="1" applyFont="1" applyBorder="1" applyAlignment="1" applyProtection="1">
      <alignment horizontal="center"/>
      <protection locked="0"/>
    </xf>
    <xf numFmtId="1" fontId="3" fillId="0" borderId="11" xfId="0" applyNumberFormat="1" applyFont="1" applyBorder="1" applyAlignment="1" applyProtection="1">
      <alignment horizontal="center"/>
      <protection locked="0"/>
    </xf>
    <xf numFmtId="0" fontId="3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" fontId="3" fillId="0" borderId="13" xfId="0" applyNumberFormat="1" applyFont="1" applyBorder="1" applyAlignment="1" applyProtection="1">
      <alignment horizontal="center"/>
      <protection locked="0"/>
    </xf>
    <xf numFmtId="1" fontId="3" fillId="0" borderId="14" xfId="0" applyNumberFormat="1" applyFont="1" applyBorder="1" applyAlignment="1" applyProtection="1">
      <alignment horizontal="center"/>
      <protection locked="0"/>
    </xf>
    <xf numFmtId="1" fontId="3" fillId="0" borderId="7" xfId="0" applyNumberFormat="1" applyFont="1" applyBorder="1" applyProtection="1">
      <protection locked="0"/>
    </xf>
    <xf numFmtId="1" fontId="3" fillId="0" borderId="9" xfId="0" applyNumberFormat="1" applyFont="1" applyBorder="1" applyProtection="1">
      <protection locked="0"/>
    </xf>
    <xf numFmtId="164" fontId="4" fillId="0" borderId="6" xfId="0" applyNumberFormat="1" applyFont="1" applyBorder="1" applyProtection="1">
      <protection locked="0"/>
    </xf>
    <xf numFmtId="1" fontId="4" fillId="0" borderId="7" xfId="0" applyNumberFormat="1" applyFont="1" applyBorder="1" applyProtection="1">
      <protection locked="0"/>
    </xf>
    <xf numFmtId="1" fontId="4" fillId="0" borderId="9" xfId="0" applyNumberFormat="1" applyFont="1" applyBorder="1" applyProtection="1">
      <protection locked="0"/>
    </xf>
    <xf numFmtId="164" fontId="4" fillId="0" borderId="15" xfId="0" applyNumberFormat="1" applyFont="1" applyBorder="1" applyProtection="1">
      <protection locked="0"/>
    </xf>
    <xf numFmtId="1" fontId="4" fillId="0" borderId="16" xfId="0" applyNumberFormat="1" applyFont="1" applyBorder="1" applyProtection="1">
      <protection locked="0"/>
    </xf>
    <xf numFmtId="1" fontId="4" fillId="0" borderId="17" xfId="0" applyNumberFormat="1" applyFont="1" applyBorder="1" applyProtection="1">
      <protection locked="0"/>
    </xf>
    <xf numFmtId="164" fontId="3" fillId="0" borderId="18" xfId="0" applyNumberFormat="1" applyFont="1" applyBorder="1" applyProtection="1">
      <protection locked="0"/>
    </xf>
    <xf numFmtId="1" fontId="3" fillId="0" borderId="19" xfId="0" applyNumberFormat="1" applyFont="1" applyBorder="1" applyProtection="1">
      <protection locked="0"/>
    </xf>
    <xf numFmtId="1" fontId="3" fillId="0" borderId="20" xfId="0" applyNumberFormat="1" applyFont="1" applyBorder="1" applyProtection="1">
      <protection locked="0"/>
    </xf>
    <xf numFmtId="164" fontId="4" fillId="0" borderId="0" xfId="0" applyNumberFormat="1" applyFont="1" applyBorder="1" applyProtection="1">
      <protection locked="0"/>
    </xf>
    <xf numFmtId="1" fontId="4" fillId="0" borderId="0" xfId="0" applyNumberFormat="1" applyFont="1" applyBorder="1" applyProtection="1">
      <protection locked="0"/>
    </xf>
    <xf numFmtId="164" fontId="3" fillId="0" borderId="21" xfId="0" applyNumberFormat="1" applyFont="1" applyBorder="1" applyProtection="1">
      <protection locked="0"/>
    </xf>
    <xf numFmtId="1" fontId="3" fillId="0" borderId="22" xfId="0" applyNumberFormat="1" applyFont="1" applyBorder="1" applyProtection="1">
      <protection locked="0"/>
    </xf>
    <xf numFmtId="1" fontId="3" fillId="0" borderId="23" xfId="0" applyNumberFormat="1" applyFont="1" applyBorder="1" applyProtection="1">
      <protection locked="0"/>
    </xf>
    <xf numFmtId="164" fontId="3" fillId="0" borderId="0" xfId="0" applyNumberFormat="1" applyFont="1" applyBorder="1" applyProtection="1">
      <protection locked="0"/>
    </xf>
    <xf numFmtId="1" fontId="3" fillId="0" borderId="0" xfId="0" applyNumberFormat="1" applyFont="1" applyBorder="1" applyProtection="1">
      <protection locked="0"/>
    </xf>
    <xf numFmtId="164" fontId="3" fillId="0" borderId="15" xfId="0" applyNumberFormat="1" applyFont="1" applyBorder="1" applyProtection="1">
      <protection locked="0"/>
    </xf>
    <xf numFmtId="1" fontId="3" fillId="0" borderId="16" xfId="0" applyNumberFormat="1" applyFont="1" applyBorder="1" applyProtection="1">
      <protection locked="0"/>
    </xf>
    <xf numFmtId="1" fontId="3" fillId="0" borderId="17" xfId="0" applyNumberFormat="1" applyFont="1" applyBorder="1" applyProtection="1">
      <protection locked="0"/>
    </xf>
    <xf numFmtId="164" fontId="3" fillId="0" borderId="24" xfId="0" applyNumberFormat="1" applyFont="1" applyBorder="1" applyProtection="1">
      <protection locked="0"/>
    </xf>
    <xf numFmtId="1" fontId="3" fillId="0" borderId="25" xfId="0" applyNumberFormat="1" applyFont="1" applyBorder="1" applyProtection="1">
      <protection locked="0"/>
    </xf>
    <xf numFmtId="1" fontId="3" fillId="0" borderId="26" xfId="0" applyNumberFormat="1" applyFont="1" applyBorder="1" applyProtection="1">
      <protection locked="0"/>
    </xf>
    <xf numFmtId="0" fontId="4" fillId="0" borderId="27" xfId="0" applyFont="1" applyBorder="1"/>
    <xf numFmtId="1" fontId="5" fillId="0" borderId="8" xfId="0" applyNumberFormat="1" applyFont="1" applyBorder="1"/>
    <xf numFmtId="1" fontId="5" fillId="0" borderId="7" xfId="0" applyNumberFormat="1" applyFont="1" applyBorder="1"/>
    <xf numFmtId="1" fontId="0" fillId="0" borderId="0" xfId="0" applyNumberFormat="1"/>
    <xf numFmtId="1" fontId="3" fillId="0" borderId="11" xfId="0" applyNumberFormat="1" applyFont="1" applyBorder="1" applyProtection="1">
      <protection locked="0"/>
    </xf>
    <xf numFmtId="1" fontId="3" fillId="0" borderId="14" xfId="0" applyNumberFormat="1" applyFont="1" applyBorder="1" applyProtection="1">
      <protection locked="0"/>
    </xf>
    <xf numFmtId="165" fontId="3" fillId="0" borderId="2" xfId="0" applyNumberFormat="1" applyFont="1" applyBorder="1" applyProtection="1">
      <protection locked="0"/>
    </xf>
    <xf numFmtId="165" fontId="3" fillId="0" borderId="5" xfId="0" applyNumberFormat="1" applyFont="1" applyBorder="1" applyProtection="1">
      <protection locked="0"/>
    </xf>
    <xf numFmtId="165" fontId="4" fillId="0" borderId="0" xfId="0" applyNumberFormat="1" applyFont="1" applyProtection="1">
      <protection locked="0"/>
    </xf>
    <xf numFmtId="164" fontId="3" fillId="0" borderId="0" xfId="0" applyNumberFormat="1" applyFont="1" applyBorder="1" applyAlignment="1" applyProtection="1">
      <alignment horizontal="center"/>
      <protection locked="0"/>
    </xf>
    <xf numFmtId="1" fontId="3" fillId="0" borderId="0" xfId="0" applyNumberFormat="1" applyFont="1" applyBorder="1" applyAlignment="1" applyProtection="1">
      <alignment horizontal="center"/>
      <protection locked="0"/>
    </xf>
    <xf numFmtId="0" fontId="0" fillId="0" borderId="0" xfId="0" applyBorder="1"/>
    <xf numFmtId="164" fontId="4" fillId="0" borderId="0" xfId="0" applyNumberFormat="1" applyFont="1" applyAlignment="1" applyProtection="1">
      <alignment horizontal="center"/>
      <protection locked="0"/>
    </xf>
    <xf numFmtId="0" fontId="3" fillId="0" borderId="27" xfId="0" applyFont="1" applyBorder="1"/>
    <xf numFmtId="1" fontId="3" fillId="0" borderId="32" xfId="0" applyNumberFormat="1" applyFont="1" applyBorder="1"/>
    <xf numFmtId="1" fontId="3" fillId="0" borderId="33" xfId="0" applyNumberFormat="1" applyFont="1" applyBorder="1"/>
    <xf numFmtId="0" fontId="4" fillId="0" borderId="34" xfId="0" applyFont="1" applyBorder="1"/>
    <xf numFmtId="1" fontId="4" fillId="0" borderId="35" xfId="0" applyNumberFormat="1" applyFont="1" applyBorder="1"/>
    <xf numFmtId="1" fontId="3" fillId="0" borderId="36" xfId="0" applyNumberFormat="1" applyFont="1" applyBorder="1"/>
    <xf numFmtId="1" fontId="4" fillId="0" borderId="32" xfId="0" applyNumberFormat="1" applyFont="1" applyBorder="1"/>
    <xf numFmtId="0" fontId="3" fillId="0" borderId="37" xfId="0" applyFont="1" applyBorder="1"/>
    <xf numFmtId="1" fontId="3" fillId="0" borderId="38" xfId="0" applyNumberFormat="1" applyFont="1" applyBorder="1"/>
    <xf numFmtId="1" fontId="3" fillId="0" borderId="39" xfId="0" applyNumberFormat="1" applyFont="1" applyBorder="1"/>
    <xf numFmtId="0" fontId="4" fillId="0" borderId="0" xfId="0" applyFont="1" applyBorder="1"/>
    <xf numFmtId="1" fontId="4" fillId="0" borderId="0" xfId="0" applyNumberFormat="1" applyFont="1" applyBorder="1"/>
    <xf numFmtId="1" fontId="3" fillId="0" borderId="0" xfId="0" applyNumberFormat="1" applyFont="1" applyBorder="1"/>
    <xf numFmtId="0" fontId="3" fillId="0" borderId="40" xfId="0" applyFont="1" applyBorder="1"/>
    <xf numFmtId="1" fontId="3" fillId="0" borderId="41" xfId="0" applyNumberFormat="1" applyFont="1" applyBorder="1"/>
    <xf numFmtId="1" fontId="4" fillId="0" borderId="41" xfId="0" applyNumberFormat="1" applyFont="1" applyBorder="1"/>
    <xf numFmtId="1" fontId="3" fillId="0" borderId="42" xfId="0" applyNumberFormat="1" applyFont="1" applyBorder="1"/>
    <xf numFmtId="0" fontId="3" fillId="0" borderId="43" xfId="0" applyFont="1" applyBorder="1"/>
    <xf numFmtId="1" fontId="3" fillId="0" borderId="44" xfId="0" applyNumberFormat="1" applyFont="1" applyBorder="1"/>
    <xf numFmtId="1" fontId="3" fillId="0" borderId="45" xfId="0" applyNumberFormat="1" applyFont="1" applyBorder="1"/>
    <xf numFmtId="0" fontId="3" fillId="0" borderId="34" xfId="0" applyFont="1" applyBorder="1"/>
    <xf numFmtId="1" fontId="3" fillId="0" borderId="35" xfId="0" applyNumberFormat="1" applyFont="1" applyBorder="1"/>
    <xf numFmtId="0" fontId="3" fillId="0" borderId="46" xfId="0" applyFont="1" applyBorder="1"/>
    <xf numFmtId="1" fontId="3" fillId="0" borderId="47" xfId="0" applyNumberFormat="1" applyFont="1" applyBorder="1"/>
    <xf numFmtId="1" fontId="3" fillId="0" borderId="48" xfId="0" applyNumberFormat="1" applyFont="1" applyBorder="1"/>
    <xf numFmtId="1" fontId="3" fillId="0" borderId="49" xfId="0" applyNumberFormat="1" applyFont="1" applyBorder="1"/>
    <xf numFmtId="1" fontId="3" fillId="0" borderId="50" xfId="0" applyNumberFormat="1" applyFont="1" applyBorder="1"/>
    <xf numFmtId="1" fontId="4" fillId="0" borderId="48" xfId="0" applyNumberFormat="1" applyFont="1" applyBorder="1"/>
    <xf numFmtId="1" fontId="3" fillId="0" borderId="51" xfId="0" applyNumberFormat="1" applyFont="1" applyBorder="1"/>
    <xf numFmtId="0" fontId="3" fillId="0" borderId="28" xfId="0" applyFont="1" applyBorder="1"/>
    <xf numFmtId="0" fontId="3" fillId="0" borderId="52" xfId="0" applyFont="1" applyBorder="1"/>
    <xf numFmtId="0" fontId="4" fillId="0" borderId="52" xfId="0" applyFont="1" applyBorder="1"/>
    <xf numFmtId="1" fontId="4" fillId="0" borderId="52" xfId="0" applyNumberFormat="1" applyFont="1" applyBorder="1"/>
    <xf numFmtId="0" fontId="4" fillId="0" borderId="29" xfId="0" applyFont="1" applyBorder="1"/>
    <xf numFmtId="0" fontId="3" fillId="0" borderId="30" xfId="0" applyFont="1" applyBorder="1"/>
    <xf numFmtId="0" fontId="3" fillId="0" borderId="53" xfId="0" applyFont="1" applyBorder="1"/>
    <xf numFmtId="0" fontId="4" fillId="0" borderId="53" xfId="0" applyFont="1" applyBorder="1"/>
    <xf numFmtId="1" fontId="4" fillId="0" borderId="53" xfId="0" applyNumberFormat="1" applyFont="1" applyBorder="1"/>
    <xf numFmtId="0" fontId="4" fillId="0" borderId="31" xfId="0" applyFont="1" applyBorder="1"/>
    <xf numFmtId="164" fontId="3" fillId="0" borderId="28" xfId="0" applyNumberFormat="1" applyFont="1" applyBorder="1" applyProtection="1">
      <protection locked="0"/>
    </xf>
    <xf numFmtId="1" fontId="3" fillId="0" borderId="8" xfId="0" applyNumberFormat="1" applyFont="1" applyBorder="1" applyAlignment="1">
      <alignment horizontal="left"/>
    </xf>
    <xf numFmtId="0" fontId="3" fillId="0" borderId="0" xfId="0" applyFont="1" applyBorder="1" applyAlignment="1"/>
    <xf numFmtId="0" fontId="3" fillId="0" borderId="0" xfId="0" applyFont="1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1" fontId="3" fillId="0" borderId="0" xfId="0" applyNumberFormat="1" applyFont="1" applyBorder="1" applyAlignment="1">
      <alignment horizontal="left"/>
    </xf>
    <xf numFmtId="165" fontId="3" fillId="0" borderId="0" xfId="0" applyNumberFormat="1" applyFont="1" applyBorder="1" applyAlignment="1">
      <alignment horizontal="left"/>
    </xf>
    <xf numFmtId="0" fontId="4" fillId="0" borderId="54" xfId="0" applyFont="1" applyBorder="1"/>
    <xf numFmtId="0" fontId="0" fillId="0" borderId="54" xfId="0" applyBorder="1"/>
    <xf numFmtId="0" fontId="0" fillId="0" borderId="55" xfId="0" applyBorder="1"/>
    <xf numFmtId="164" fontId="2" fillId="0" borderId="0" xfId="0" applyNumberFormat="1" applyFont="1" applyAlignment="1" applyProtection="1">
      <alignment horizontal="center"/>
      <protection locked="0"/>
    </xf>
    <xf numFmtId="164" fontId="3" fillId="0" borderId="0" xfId="0" applyNumberFormat="1" applyFont="1" applyAlignment="1" applyProtection="1">
      <alignment horizontal="center"/>
      <protection locked="0"/>
    </xf>
    <xf numFmtId="1" fontId="3" fillId="0" borderId="0" xfId="0" applyNumberFormat="1" applyFont="1" applyAlignment="1" applyProtection="1">
      <alignment horizontal="center"/>
      <protection locked="0"/>
    </xf>
    <xf numFmtId="165" fontId="3" fillId="0" borderId="7" xfId="0" applyNumberFormat="1" applyFont="1" applyBorder="1" applyProtection="1">
      <protection locked="0"/>
    </xf>
    <xf numFmtId="165" fontId="3" fillId="0" borderId="9" xfId="0" applyNumberFormat="1" applyFont="1" applyBorder="1" applyProtection="1">
      <protection locked="0"/>
    </xf>
    <xf numFmtId="0" fontId="4" fillId="0" borderId="56" xfId="0" applyFont="1" applyBorder="1"/>
    <xf numFmtId="0" fontId="7" fillId="2" borderId="56" xfId="0" applyFont="1" applyFill="1" applyBorder="1" applyAlignment="1">
      <alignment horizontal="center"/>
    </xf>
    <xf numFmtId="164" fontId="7" fillId="2" borderId="56" xfId="0" applyNumberFormat="1" applyFont="1" applyFill="1" applyBorder="1" applyAlignment="1">
      <alignment horizontal="center"/>
    </xf>
    <xf numFmtId="164" fontId="3" fillId="0" borderId="27" xfId="0" applyNumberFormat="1" applyFont="1" applyBorder="1" applyProtection="1">
      <protection locked="0"/>
    </xf>
    <xf numFmtId="164" fontId="3" fillId="0" borderId="32" xfId="0" applyNumberFormat="1" applyFont="1" applyBorder="1" applyProtection="1">
      <protection locked="0"/>
    </xf>
    <xf numFmtId="166" fontId="3" fillId="0" borderId="0" xfId="0" applyNumberFormat="1" applyFont="1" applyBorder="1" applyAlignment="1">
      <alignment horizontal="left"/>
    </xf>
    <xf numFmtId="0" fontId="0" fillId="0" borderId="57" xfId="0" applyBorder="1"/>
  </cellXfs>
  <cellStyles count="3">
    <cellStyle name="Normal" xfId="0" builtinId="0"/>
    <cellStyle name="Normal 2" xfId="1"/>
    <cellStyle name="Normal 3" xfId="2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  <bottom style="double">
          <color indexed="64"/>
        </bottom>
      </border>
    </dxf>
    <dxf>
      <border outline="0"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o1" displayName="Tablo1" ref="A5:S48" totalsRowShown="0" tableBorderDxfId="3">
  <tableColumns count="19">
    <tableColumn id="1" name="Sütun1"/>
    <tableColumn id="2" name="T.Kömürü"/>
    <tableColumn id="3" name="Linyit "/>
    <tableColumn id="4" name="Asfaltit"/>
    <tableColumn id="5" name="Kok"/>
    <tableColumn id="6" name="P.Kok"/>
    <tableColumn id="7" name="Briket"/>
    <tableColumn id="8" name="Odun  "/>
    <tableColumn id="9" name="H.Bit.Art."/>
    <tableColumn id="10" name="Petrol"/>
    <tableColumn id="11" name="Doğalgaz"/>
    <tableColumn id="12" name="Şehirgazı"/>
    <tableColumn id="13" name="Hidrolik"/>
    <tableColumn id="14" name="Jeo.Elk."/>
    <tableColumn id="15" name="Bioyakıt"/>
    <tableColumn id="16" name="Rüzgar"/>
    <tableColumn id="17" name="Elektrik"/>
    <tableColumn id="18" name="Jeo.Isı"/>
    <tableColumn id="19" name="Güneş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id="2" name="Tablo2" displayName="Tablo2" ref="A56:T99" totalsRowShown="0" headerRowDxfId="0" headerRowBorderDxfId="1" tableBorderDxfId="2">
  <tableColumns count="20">
    <tableColumn id="1" name="Sütun1"/>
    <tableColumn id="2" name="T.Kömürü"/>
    <tableColumn id="3" name="Linyit"/>
    <tableColumn id="4" name="Asfaltit"/>
    <tableColumn id="5" name="İkincil Kömür"/>
    <tableColumn id="6" name="P. Kok"/>
    <tableColumn id="7" name="Odun  "/>
    <tableColumn id="8" name="H.Bit.Art."/>
    <tableColumn id="9" name="Top.Katı Yak."/>
    <tableColumn id="10" name="Petrol"/>
    <tableColumn id="11" name="D.Gaz"/>
    <tableColumn id="12" name="Şehirgazı"/>
    <tableColumn id="13" name="Hidrolik"/>
    <tableColumn id="14" name="Jeo/Ele"/>
    <tableColumn id="15" name="Biyoyakıt"/>
    <tableColumn id="16" name="Rüzgar"/>
    <tableColumn id="17" name="Elektrik"/>
    <tableColumn id="18" name="Jeo. Isı"/>
    <tableColumn id="19" name="Güneş"/>
    <tableColumn id="20" name="Toplam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9"/>
  <sheetViews>
    <sheetView tabSelected="1" topLeftCell="A35" zoomScale="75" workbookViewId="0">
      <selection activeCell="J62" sqref="J62"/>
    </sheetView>
  </sheetViews>
  <sheetFormatPr defaultRowHeight="12.75" x14ac:dyDescent="0.2"/>
  <cols>
    <col min="1" max="1" width="25" customWidth="1"/>
    <col min="2" max="2" width="11.28515625" customWidth="1"/>
    <col min="5" max="5" width="14.7109375" customWidth="1"/>
    <col min="8" max="8" width="11" customWidth="1"/>
    <col min="9" max="9" width="14.42578125" customWidth="1"/>
    <col min="11" max="12" width="11.42578125" customWidth="1"/>
    <col min="13" max="13" width="10.28515625" customWidth="1"/>
    <col min="14" max="14" width="10.85546875" customWidth="1"/>
    <col min="15" max="15" width="11.28515625" customWidth="1"/>
    <col min="16" max="17" width="9.7109375" customWidth="1"/>
    <col min="18" max="18" width="9.5703125" customWidth="1"/>
    <col min="20" max="20" width="9.5703125" customWidth="1"/>
  </cols>
  <sheetData>
    <row r="1" spans="1:20" x14ac:dyDescent="0.2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"/>
    </row>
    <row r="2" spans="1:20" x14ac:dyDescent="0.2">
      <c r="A2" s="115" t="s">
        <v>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2"/>
    </row>
    <row r="3" spans="1:20" x14ac:dyDescent="0.2">
      <c r="A3" s="3" t="s">
        <v>2</v>
      </c>
      <c r="B3" s="2"/>
      <c r="C3" s="4"/>
      <c r="D3" s="4"/>
      <c r="E3" s="4"/>
      <c r="F3" s="3"/>
      <c r="G3" s="4"/>
      <c r="H3" s="2"/>
      <c r="I3" s="2"/>
      <c r="J3" s="5"/>
      <c r="K3" s="5"/>
      <c r="L3" s="5"/>
      <c r="M3" s="5"/>
      <c r="N3" s="2"/>
      <c r="O3" s="2"/>
      <c r="P3" s="2"/>
    </row>
    <row r="4" spans="1:20" ht="13.5" thickBot="1" x14ac:dyDescent="0.25">
      <c r="A4" s="3" t="s">
        <v>3</v>
      </c>
      <c r="B4" s="2"/>
      <c r="C4" s="2"/>
      <c r="D4" s="4"/>
      <c r="E4" s="4"/>
      <c r="F4" s="2"/>
      <c r="G4" s="2"/>
      <c r="H4" s="2"/>
      <c r="I4" s="2"/>
      <c r="J4" s="2"/>
      <c r="K4" s="5"/>
      <c r="L4" s="2"/>
      <c r="M4" s="2"/>
      <c r="N4" s="2"/>
      <c r="O4" s="4"/>
      <c r="P4" s="4"/>
    </row>
    <row r="5" spans="1:20" ht="13.5" thickTop="1" x14ac:dyDescent="0.2">
      <c r="A5" s="6" t="s">
        <v>100</v>
      </c>
      <c r="B5" s="7" t="s">
        <v>4</v>
      </c>
      <c r="C5" s="8" t="s">
        <v>5</v>
      </c>
      <c r="D5" s="7" t="s">
        <v>6</v>
      </c>
      <c r="E5" s="8" t="s">
        <v>7</v>
      </c>
      <c r="F5" s="9" t="s">
        <v>8</v>
      </c>
      <c r="G5" s="8" t="s">
        <v>9</v>
      </c>
      <c r="H5" s="7" t="s">
        <v>10</v>
      </c>
      <c r="I5" s="8" t="s">
        <v>11</v>
      </c>
      <c r="J5" s="7" t="s">
        <v>12</v>
      </c>
      <c r="K5" s="7" t="s">
        <v>13</v>
      </c>
      <c r="L5" s="7" t="s">
        <v>14</v>
      </c>
      <c r="M5" s="8" t="s">
        <v>15</v>
      </c>
      <c r="N5" s="10" t="s">
        <v>16</v>
      </c>
      <c r="O5" s="10" t="s">
        <v>17</v>
      </c>
      <c r="P5" s="10" t="s">
        <v>18</v>
      </c>
      <c r="Q5" s="8" t="s">
        <v>19</v>
      </c>
      <c r="R5" s="11" t="s">
        <v>20</v>
      </c>
      <c r="S5" s="12" t="s">
        <v>21</v>
      </c>
      <c r="T5" s="4"/>
    </row>
    <row r="6" spans="1:20" x14ac:dyDescent="0.2">
      <c r="A6" s="13" t="s">
        <v>22</v>
      </c>
      <c r="B6" s="14" t="s">
        <v>23</v>
      </c>
      <c r="C6" s="14" t="s">
        <v>24</v>
      </c>
      <c r="D6" s="14" t="s">
        <v>25</v>
      </c>
      <c r="E6" s="14" t="s">
        <v>26</v>
      </c>
      <c r="F6" s="15">
        <v>7708</v>
      </c>
      <c r="G6" s="14" t="s">
        <v>27</v>
      </c>
      <c r="H6" s="14" t="s">
        <v>24</v>
      </c>
      <c r="I6" s="14" t="s">
        <v>28</v>
      </c>
      <c r="J6" s="14" t="s">
        <v>29</v>
      </c>
      <c r="K6" s="14" t="s">
        <v>30</v>
      </c>
      <c r="L6" s="14" t="s">
        <v>31</v>
      </c>
      <c r="M6" s="14" t="s">
        <v>32</v>
      </c>
      <c r="N6" s="16">
        <v>8600</v>
      </c>
      <c r="O6" s="16">
        <v>8850</v>
      </c>
      <c r="P6" s="16">
        <v>860</v>
      </c>
      <c r="Q6" s="14" t="s">
        <v>32</v>
      </c>
      <c r="R6" s="17" t="s">
        <v>33</v>
      </c>
      <c r="S6" s="18" t="s">
        <v>33</v>
      </c>
      <c r="T6" s="4"/>
    </row>
    <row r="7" spans="1:20" ht="13.5" thickBot="1" x14ac:dyDescent="0.25">
      <c r="A7" s="19" t="s">
        <v>34</v>
      </c>
      <c r="B7" s="20" t="s">
        <v>35</v>
      </c>
      <c r="C7" s="21" t="s">
        <v>35</v>
      </c>
      <c r="D7" s="20" t="s">
        <v>35</v>
      </c>
      <c r="E7" s="21" t="s">
        <v>35</v>
      </c>
      <c r="F7" s="22" t="s">
        <v>36</v>
      </c>
      <c r="G7" s="21" t="s">
        <v>35</v>
      </c>
      <c r="H7" s="20" t="s">
        <v>35</v>
      </c>
      <c r="I7" s="21" t="s">
        <v>35</v>
      </c>
      <c r="J7" s="20" t="s">
        <v>35</v>
      </c>
      <c r="K7" s="20" t="s">
        <v>37</v>
      </c>
      <c r="L7" s="20" t="s">
        <v>37</v>
      </c>
      <c r="M7" s="21" t="s">
        <v>38</v>
      </c>
      <c r="N7" s="23" t="s">
        <v>39</v>
      </c>
      <c r="O7" s="23" t="s">
        <v>36</v>
      </c>
      <c r="P7" s="23" t="s">
        <v>39</v>
      </c>
      <c r="Q7" s="21" t="s">
        <v>38</v>
      </c>
      <c r="R7" s="24" t="s">
        <v>40</v>
      </c>
      <c r="S7" s="25" t="s">
        <v>40</v>
      </c>
      <c r="T7" s="4"/>
    </row>
    <row r="8" spans="1:20" x14ac:dyDescent="0.2">
      <c r="A8" s="13" t="s">
        <v>41</v>
      </c>
      <c r="B8" s="26">
        <v>4965</v>
      </c>
      <c r="C8" s="26">
        <v>8354</v>
      </c>
      <c r="D8" s="26">
        <v>394</v>
      </c>
      <c r="E8" s="26"/>
      <c r="F8" s="26"/>
      <c r="G8" s="26"/>
      <c r="H8" s="26">
        <v>14500</v>
      </c>
      <c r="I8" s="26">
        <v>10088</v>
      </c>
      <c r="J8" s="26">
        <v>3309</v>
      </c>
      <c r="K8" s="26"/>
      <c r="L8" s="26"/>
      <c r="M8" s="26">
        <v>3356</v>
      </c>
      <c r="N8" s="26"/>
      <c r="O8" s="26"/>
      <c r="P8" s="26"/>
      <c r="Q8" s="26"/>
      <c r="R8" s="26">
        <v>50</v>
      </c>
      <c r="S8" s="27"/>
      <c r="T8" s="4"/>
    </row>
    <row r="9" spans="1:20" x14ac:dyDescent="0.2">
      <c r="A9" s="28" t="s">
        <v>42</v>
      </c>
      <c r="B9" s="29">
        <v>160</v>
      </c>
      <c r="C9" s="29"/>
      <c r="D9" s="29"/>
      <c r="E9" s="29"/>
      <c r="F9" s="29"/>
      <c r="G9" s="29"/>
      <c r="H9" s="29"/>
      <c r="I9" s="29"/>
      <c r="J9" s="29">
        <v>10402</v>
      </c>
      <c r="K9" s="29"/>
      <c r="L9" s="29"/>
      <c r="M9" s="29"/>
      <c r="N9" s="29"/>
      <c r="O9" s="29"/>
      <c r="P9" s="29"/>
      <c r="Q9" s="29"/>
      <c r="R9" s="29"/>
      <c r="S9" s="30"/>
      <c r="T9" s="4"/>
    </row>
    <row r="10" spans="1:20" x14ac:dyDescent="0.2">
      <c r="A10" s="28" t="s">
        <v>43</v>
      </c>
      <c r="B10" s="29"/>
      <c r="C10" s="29"/>
      <c r="D10" s="29"/>
      <c r="E10" s="29"/>
      <c r="F10" s="29"/>
      <c r="G10" s="29"/>
      <c r="H10" s="29"/>
      <c r="I10" s="29"/>
      <c r="J10" s="29">
        <v>693</v>
      </c>
      <c r="K10" s="29"/>
      <c r="L10" s="29"/>
      <c r="M10" s="29"/>
      <c r="N10" s="29"/>
      <c r="O10" s="29"/>
      <c r="P10" s="29"/>
      <c r="Q10" s="29"/>
      <c r="R10" s="29"/>
      <c r="S10" s="30"/>
      <c r="T10" s="4"/>
    </row>
    <row r="11" spans="1:20" x14ac:dyDescent="0.2">
      <c r="A11" s="28" t="s">
        <v>44</v>
      </c>
      <c r="B11" s="29"/>
      <c r="C11" s="29"/>
      <c r="D11" s="29"/>
      <c r="E11" s="29"/>
      <c r="F11" s="29"/>
      <c r="G11" s="29"/>
      <c r="H11" s="29"/>
      <c r="I11" s="29"/>
      <c r="J11" s="29">
        <v>87</v>
      </c>
      <c r="K11" s="29"/>
      <c r="L11" s="29"/>
      <c r="M11" s="29"/>
      <c r="N11" s="29"/>
      <c r="O11" s="29"/>
      <c r="P11" s="29"/>
      <c r="Q11" s="29"/>
      <c r="R11" s="29"/>
      <c r="S11" s="30"/>
      <c r="T11" s="4"/>
    </row>
    <row r="12" spans="1:20" x14ac:dyDescent="0.2">
      <c r="A12" s="28" t="s">
        <v>45</v>
      </c>
      <c r="B12" s="29">
        <v>-94</v>
      </c>
      <c r="C12" s="29">
        <v>-166</v>
      </c>
      <c r="D12" s="29"/>
      <c r="E12" s="29">
        <v>131</v>
      </c>
      <c r="F12" s="29"/>
      <c r="G12" s="29">
        <v>2</v>
      </c>
      <c r="H12" s="29"/>
      <c r="I12" s="29"/>
      <c r="J12" s="29">
        <v>-512</v>
      </c>
      <c r="K12" s="29"/>
      <c r="L12" s="29"/>
      <c r="M12" s="29"/>
      <c r="N12" s="29"/>
      <c r="O12" s="29"/>
      <c r="P12" s="29"/>
      <c r="Q12" s="29"/>
      <c r="R12" s="29"/>
      <c r="S12" s="30"/>
      <c r="T12" s="4"/>
    </row>
    <row r="13" spans="1:20" x14ac:dyDescent="0.2">
      <c r="A13" s="31" t="s">
        <v>46</v>
      </c>
      <c r="B13" s="32"/>
      <c r="C13" s="32"/>
      <c r="D13" s="32"/>
      <c r="E13" s="32"/>
      <c r="F13" s="32"/>
      <c r="G13" s="32"/>
      <c r="H13" s="32"/>
      <c r="I13" s="32"/>
      <c r="J13" s="32">
        <v>-365</v>
      </c>
      <c r="K13" s="32"/>
      <c r="L13" s="32"/>
      <c r="M13" s="32"/>
      <c r="N13" s="32"/>
      <c r="O13" s="32"/>
      <c r="P13" s="32"/>
      <c r="Q13" s="32"/>
      <c r="R13" s="32"/>
      <c r="S13" s="33"/>
      <c r="T13" s="4"/>
    </row>
    <row r="14" spans="1:20" x14ac:dyDescent="0.2">
      <c r="A14" s="31" t="s">
        <v>47</v>
      </c>
      <c r="B14" s="32">
        <v>5031</v>
      </c>
      <c r="C14" s="32">
        <v>8188</v>
      </c>
      <c r="D14" s="32">
        <v>394</v>
      </c>
      <c r="E14" s="32">
        <v>131</v>
      </c>
      <c r="F14" s="32"/>
      <c r="G14" s="32">
        <v>2</v>
      </c>
      <c r="H14" s="32">
        <v>14500</v>
      </c>
      <c r="I14" s="32">
        <v>10088</v>
      </c>
      <c r="J14" s="32">
        <v>12054</v>
      </c>
      <c r="K14" s="32"/>
      <c r="L14" s="32"/>
      <c r="M14" s="32">
        <v>3356</v>
      </c>
      <c r="N14" s="32"/>
      <c r="O14" s="32"/>
      <c r="P14" s="32"/>
      <c r="Q14" s="32"/>
      <c r="R14" s="32">
        <v>50</v>
      </c>
      <c r="S14" s="33"/>
      <c r="T14" s="4"/>
    </row>
    <row r="15" spans="1:20" ht="13.5" thickBot="1" x14ac:dyDescent="0.25">
      <c r="A15" s="28" t="s">
        <v>48</v>
      </c>
      <c r="B15" s="29"/>
      <c r="C15" s="29"/>
      <c r="D15" s="29"/>
      <c r="E15" s="29"/>
      <c r="F15" s="29"/>
      <c r="G15" s="29"/>
      <c r="H15" s="29"/>
      <c r="I15" s="29"/>
      <c r="J15" s="29">
        <v>78</v>
      </c>
      <c r="K15" s="29"/>
      <c r="L15" s="29"/>
      <c r="M15" s="29"/>
      <c r="N15" s="29"/>
      <c r="O15" s="29"/>
      <c r="P15" s="29"/>
      <c r="Q15" s="29"/>
      <c r="R15" s="29"/>
      <c r="S15" s="30"/>
      <c r="T15" s="4"/>
    </row>
    <row r="16" spans="1:20" ht="13.5" thickBot="1" x14ac:dyDescent="0.25">
      <c r="A16" s="34" t="s">
        <v>49</v>
      </c>
      <c r="B16" s="35">
        <v>5031</v>
      </c>
      <c r="C16" s="35">
        <v>8188</v>
      </c>
      <c r="D16" s="35">
        <v>394</v>
      </c>
      <c r="E16" s="35">
        <v>131</v>
      </c>
      <c r="F16" s="35"/>
      <c r="G16" s="35">
        <v>2</v>
      </c>
      <c r="H16" s="35">
        <v>14500</v>
      </c>
      <c r="I16" s="35">
        <v>10088</v>
      </c>
      <c r="J16" s="35">
        <v>12132</v>
      </c>
      <c r="K16" s="35"/>
      <c r="L16" s="35"/>
      <c r="M16" s="35">
        <v>3356</v>
      </c>
      <c r="N16" s="35"/>
      <c r="O16" s="35"/>
      <c r="P16" s="35"/>
      <c r="Q16" s="35"/>
      <c r="R16" s="35">
        <v>50</v>
      </c>
      <c r="S16" s="36"/>
      <c r="T16" s="4"/>
    </row>
    <row r="17" spans="1:20" ht="13.5" thickBot="1" x14ac:dyDescent="0.25">
      <c r="A17" s="37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4"/>
    </row>
    <row r="18" spans="1:20" x14ac:dyDescent="0.2">
      <c r="A18" s="39" t="s">
        <v>50</v>
      </c>
      <c r="B18" s="40">
        <v>-3151</v>
      </c>
      <c r="C18" s="40">
        <v>-2034</v>
      </c>
      <c r="D18" s="40"/>
      <c r="E18" s="40">
        <v>1447</v>
      </c>
      <c r="F18" s="40"/>
      <c r="G18" s="40">
        <v>20</v>
      </c>
      <c r="H18" s="40"/>
      <c r="I18" s="40"/>
      <c r="J18" s="40">
        <v>-2724</v>
      </c>
      <c r="K18" s="40"/>
      <c r="L18" s="40">
        <v>127</v>
      </c>
      <c r="M18" s="40">
        <v>-3356</v>
      </c>
      <c r="N18" s="40"/>
      <c r="O18" s="40"/>
      <c r="P18" s="40"/>
      <c r="Q18" s="40">
        <v>11184</v>
      </c>
      <c r="R18" s="40"/>
      <c r="S18" s="41"/>
      <c r="T18" s="4"/>
    </row>
    <row r="19" spans="1:20" x14ac:dyDescent="0.2">
      <c r="A19" s="28" t="s">
        <v>51</v>
      </c>
      <c r="B19" s="29">
        <v>-1106</v>
      </c>
      <c r="C19" s="29">
        <v>-2021</v>
      </c>
      <c r="D19" s="29"/>
      <c r="E19" s="29"/>
      <c r="F19" s="29"/>
      <c r="G19" s="29"/>
      <c r="H19" s="29"/>
      <c r="I19" s="29"/>
      <c r="J19" s="29">
        <v>-1639</v>
      </c>
      <c r="K19" s="29"/>
      <c r="L19" s="29"/>
      <c r="M19" s="29">
        <v>-3356</v>
      </c>
      <c r="N19" s="29"/>
      <c r="O19" s="29"/>
      <c r="P19" s="29"/>
      <c r="Q19" s="29">
        <v>13477</v>
      </c>
      <c r="R19" s="29"/>
      <c r="S19" s="30"/>
      <c r="T19" s="4"/>
    </row>
    <row r="20" spans="1:20" x14ac:dyDescent="0.2">
      <c r="A20" s="28" t="s">
        <v>52</v>
      </c>
      <c r="B20" s="29">
        <v>-252</v>
      </c>
      <c r="C20" s="29"/>
      <c r="D20" s="29"/>
      <c r="E20" s="29">
        <v>151</v>
      </c>
      <c r="F20" s="29"/>
      <c r="G20" s="29"/>
      <c r="H20" s="29"/>
      <c r="I20" s="29"/>
      <c r="J20" s="29">
        <v>-20</v>
      </c>
      <c r="K20" s="29"/>
      <c r="L20" s="29">
        <v>127</v>
      </c>
      <c r="M20" s="29"/>
      <c r="N20" s="29"/>
      <c r="O20" s="29"/>
      <c r="P20" s="29"/>
      <c r="Q20" s="29"/>
      <c r="R20" s="29"/>
      <c r="S20" s="30"/>
      <c r="T20" s="4"/>
    </row>
    <row r="21" spans="1:20" x14ac:dyDescent="0.2">
      <c r="A21" s="28" t="s">
        <v>53</v>
      </c>
      <c r="B21" s="29">
        <v>-1793</v>
      </c>
      <c r="C21" s="29"/>
      <c r="D21" s="29"/>
      <c r="E21" s="29">
        <v>1304</v>
      </c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30"/>
      <c r="T21" s="4"/>
    </row>
    <row r="22" spans="1:20" x14ac:dyDescent="0.2">
      <c r="A22" s="28" t="s">
        <v>54</v>
      </c>
      <c r="B22" s="29"/>
      <c r="C22" s="29">
        <v>-13</v>
      </c>
      <c r="D22" s="29"/>
      <c r="E22" s="29">
        <v>-8</v>
      </c>
      <c r="F22" s="29"/>
      <c r="G22" s="29">
        <v>21</v>
      </c>
      <c r="H22" s="29"/>
      <c r="I22" s="29"/>
      <c r="J22" s="29">
        <v>-2</v>
      </c>
      <c r="K22" s="29"/>
      <c r="L22" s="29"/>
      <c r="M22" s="29"/>
      <c r="N22" s="29"/>
      <c r="O22" s="29"/>
      <c r="P22" s="29"/>
      <c r="Q22" s="29"/>
      <c r="R22" s="29"/>
      <c r="S22" s="30"/>
      <c r="T22" s="4"/>
    </row>
    <row r="23" spans="1:20" x14ac:dyDescent="0.2">
      <c r="A23" s="28" t="s">
        <v>55</v>
      </c>
      <c r="B23" s="29"/>
      <c r="C23" s="29"/>
      <c r="D23" s="29"/>
      <c r="E23" s="29"/>
      <c r="F23" s="29"/>
      <c r="G23" s="29"/>
      <c r="H23" s="29"/>
      <c r="I23" s="29"/>
      <c r="J23" s="29">
        <v>-787</v>
      </c>
      <c r="K23" s="29"/>
      <c r="L23" s="29"/>
      <c r="M23" s="29"/>
      <c r="N23" s="29"/>
      <c r="O23" s="29"/>
      <c r="P23" s="29"/>
      <c r="Q23" s="29">
        <v>-175</v>
      </c>
      <c r="R23" s="29"/>
      <c r="S23" s="30"/>
      <c r="T23" s="4"/>
    </row>
    <row r="24" spans="1:20" ht="13.5" thickBot="1" x14ac:dyDescent="0.25">
      <c r="A24" s="28" t="s">
        <v>56</v>
      </c>
      <c r="B24" s="29"/>
      <c r="C24" s="29"/>
      <c r="D24" s="29"/>
      <c r="E24" s="29"/>
      <c r="F24" s="29"/>
      <c r="G24" s="29">
        <v>-1</v>
      </c>
      <c r="H24" s="29"/>
      <c r="I24" s="29"/>
      <c r="J24" s="29">
        <v>-276</v>
      </c>
      <c r="K24" s="29"/>
      <c r="L24" s="29"/>
      <c r="M24" s="29"/>
      <c r="N24" s="29"/>
      <c r="O24" s="29"/>
      <c r="P24" s="29"/>
      <c r="Q24" s="29">
        <v>-2118</v>
      </c>
      <c r="R24" s="29"/>
      <c r="S24" s="30"/>
      <c r="T24" s="4"/>
    </row>
    <row r="25" spans="1:20" ht="13.5" thickBot="1" x14ac:dyDescent="0.25">
      <c r="A25" s="34" t="s">
        <v>57</v>
      </c>
      <c r="B25" s="35">
        <v>1880</v>
      </c>
      <c r="C25" s="35">
        <v>6154</v>
      </c>
      <c r="D25" s="35">
        <v>394</v>
      </c>
      <c r="E25" s="35">
        <v>1578</v>
      </c>
      <c r="F25" s="35"/>
      <c r="G25" s="35">
        <v>22</v>
      </c>
      <c r="H25" s="35">
        <v>14500</v>
      </c>
      <c r="I25" s="35">
        <v>10088</v>
      </c>
      <c r="J25" s="35">
        <v>9408</v>
      </c>
      <c r="K25" s="35">
        <v>0</v>
      </c>
      <c r="L25" s="35">
        <v>127</v>
      </c>
      <c r="M25" s="35">
        <v>0</v>
      </c>
      <c r="N25" s="35"/>
      <c r="O25" s="35"/>
      <c r="P25" s="35"/>
      <c r="Q25" s="35">
        <v>11184</v>
      </c>
      <c r="R25" s="35">
        <v>50</v>
      </c>
      <c r="S25" s="35">
        <v>0</v>
      </c>
      <c r="T25" s="4"/>
    </row>
    <row r="26" spans="1:20" ht="13.5" thickBot="1" x14ac:dyDescent="0.25">
      <c r="A26" s="42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"/>
    </row>
    <row r="27" spans="1:20" x14ac:dyDescent="0.2">
      <c r="A27" s="39" t="s">
        <v>58</v>
      </c>
      <c r="B27" s="40">
        <v>1880</v>
      </c>
      <c r="C27" s="40">
        <v>6154</v>
      </c>
      <c r="D27" s="40">
        <v>394</v>
      </c>
      <c r="E27" s="40">
        <v>1578</v>
      </c>
      <c r="F27" s="40"/>
      <c r="G27" s="40">
        <v>22</v>
      </c>
      <c r="H27" s="40">
        <v>14500</v>
      </c>
      <c r="I27" s="40">
        <v>10088</v>
      </c>
      <c r="J27" s="40">
        <v>9408</v>
      </c>
      <c r="K27" s="40"/>
      <c r="L27" s="40">
        <v>127</v>
      </c>
      <c r="M27" s="40"/>
      <c r="N27" s="40"/>
      <c r="O27" s="40"/>
      <c r="P27" s="40"/>
      <c r="Q27" s="40">
        <v>11184</v>
      </c>
      <c r="R27" s="40">
        <v>50</v>
      </c>
      <c r="S27" s="41"/>
      <c r="T27" s="4"/>
    </row>
    <row r="28" spans="1:20" x14ac:dyDescent="0.2">
      <c r="A28" s="44" t="s">
        <v>59</v>
      </c>
      <c r="B28" s="45">
        <v>706</v>
      </c>
      <c r="C28" s="45">
        <v>2642</v>
      </c>
      <c r="D28" s="45"/>
      <c r="E28" s="45">
        <v>1277</v>
      </c>
      <c r="F28" s="45"/>
      <c r="G28" s="45"/>
      <c r="H28" s="45"/>
      <c r="I28" s="45"/>
      <c r="J28" s="45">
        <v>2579</v>
      </c>
      <c r="K28" s="45"/>
      <c r="L28" s="45"/>
      <c r="M28" s="45"/>
      <c r="N28" s="45"/>
      <c r="O28" s="45"/>
      <c r="P28" s="45"/>
      <c r="Q28" s="45">
        <v>7404</v>
      </c>
      <c r="R28" s="45"/>
      <c r="S28" s="46"/>
      <c r="T28" s="4"/>
    </row>
    <row r="29" spans="1:20" x14ac:dyDescent="0.2">
      <c r="A29" s="28" t="s">
        <v>60</v>
      </c>
      <c r="B29" s="29"/>
      <c r="C29" s="29">
        <v>2</v>
      </c>
      <c r="D29" s="29"/>
      <c r="E29" s="29">
        <v>1165</v>
      </c>
      <c r="F29" s="29"/>
      <c r="G29" s="29"/>
      <c r="H29" s="29"/>
      <c r="I29" s="29"/>
      <c r="J29" s="29">
        <v>151</v>
      </c>
      <c r="K29" s="29"/>
      <c r="L29" s="29"/>
      <c r="M29" s="29"/>
      <c r="N29" s="29"/>
      <c r="O29" s="29"/>
      <c r="P29" s="29"/>
      <c r="Q29" s="29">
        <v>900</v>
      </c>
      <c r="R29" s="29"/>
      <c r="S29" s="30"/>
      <c r="T29" s="4"/>
    </row>
    <row r="30" spans="1:20" x14ac:dyDescent="0.2">
      <c r="A30" s="28" t="s">
        <v>61</v>
      </c>
      <c r="B30" s="29"/>
      <c r="C30" s="29"/>
      <c r="D30" s="29"/>
      <c r="E30" s="29"/>
      <c r="F30" s="29"/>
      <c r="G30" s="29"/>
      <c r="H30" s="29"/>
      <c r="I30" s="29"/>
      <c r="J30" s="29">
        <v>168</v>
      </c>
      <c r="K30" s="29"/>
      <c r="L30" s="29"/>
      <c r="M30" s="29"/>
      <c r="N30" s="29"/>
      <c r="O30" s="29"/>
      <c r="P30" s="29"/>
      <c r="Q30" s="29">
        <v>690</v>
      </c>
      <c r="R30" s="29"/>
      <c r="S30" s="30"/>
      <c r="T30" s="4"/>
    </row>
    <row r="31" spans="1:20" x14ac:dyDescent="0.2">
      <c r="A31" s="28" t="s">
        <v>62</v>
      </c>
      <c r="B31" s="29"/>
      <c r="C31" s="29"/>
      <c r="D31" s="29"/>
      <c r="E31" s="29"/>
      <c r="F31" s="29"/>
      <c r="G31" s="29"/>
      <c r="H31" s="29"/>
      <c r="I31" s="29"/>
      <c r="J31" s="29">
        <v>133</v>
      </c>
      <c r="K31" s="29"/>
      <c r="L31" s="29"/>
      <c r="M31" s="29"/>
      <c r="N31" s="29"/>
      <c r="O31" s="29"/>
      <c r="P31" s="29"/>
      <c r="Q31" s="29"/>
      <c r="R31" s="29"/>
      <c r="S31" s="30"/>
      <c r="T31" s="4"/>
    </row>
    <row r="32" spans="1:20" x14ac:dyDescent="0.2">
      <c r="A32" s="28" t="s">
        <v>63</v>
      </c>
      <c r="B32" s="29"/>
      <c r="C32" s="29">
        <v>765</v>
      </c>
      <c r="D32" s="29"/>
      <c r="E32" s="29"/>
      <c r="F32" s="29"/>
      <c r="G32" s="29"/>
      <c r="H32" s="29"/>
      <c r="I32" s="29"/>
      <c r="J32" s="29">
        <v>27</v>
      </c>
      <c r="K32" s="29"/>
      <c r="L32" s="29"/>
      <c r="M32" s="29"/>
      <c r="N32" s="29"/>
      <c r="O32" s="29"/>
      <c r="P32" s="29"/>
      <c r="Q32" s="29">
        <v>381</v>
      </c>
      <c r="R32" s="29"/>
      <c r="S32" s="30"/>
      <c r="T32" s="4"/>
    </row>
    <row r="33" spans="1:21" x14ac:dyDescent="0.2">
      <c r="A33" s="28" t="s">
        <v>64</v>
      </c>
      <c r="B33" s="29">
        <v>30</v>
      </c>
      <c r="C33" s="29">
        <v>439</v>
      </c>
      <c r="D33" s="29"/>
      <c r="E33" s="29"/>
      <c r="F33" s="29"/>
      <c r="G33" s="29"/>
      <c r="H33" s="29"/>
      <c r="I33" s="29"/>
      <c r="J33" s="29">
        <v>1098</v>
      </c>
      <c r="K33" s="29"/>
      <c r="L33" s="29"/>
      <c r="M33" s="29"/>
      <c r="N33" s="29"/>
      <c r="O33" s="29"/>
      <c r="P33" s="29"/>
      <c r="Q33" s="29">
        <v>1257</v>
      </c>
      <c r="R33" s="29"/>
      <c r="S33" s="30"/>
      <c r="T33" s="4"/>
    </row>
    <row r="34" spans="1:21" x14ac:dyDescent="0.2">
      <c r="A34" s="28" t="s">
        <v>65</v>
      </c>
      <c r="B34" s="29">
        <v>16</v>
      </c>
      <c r="C34" s="29">
        <v>403</v>
      </c>
      <c r="D34" s="29"/>
      <c r="E34" s="29"/>
      <c r="F34" s="29"/>
      <c r="G34" s="29"/>
      <c r="H34" s="29"/>
      <c r="I34" s="29"/>
      <c r="J34" s="29">
        <v>135</v>
      </c>
      <c r="K34" s="29"/>
      <c r="L34" s="29"/>
      <c r="M34" s="29"/>
      <c r="N34" s="29"/>
      <c r="O34" s="29"/>
      <c r="P34" s="29"/>
      <c r="Q34" s="29">
        <v>176</v>
      </c>
      <c r="R34" s="29"/>
      <c r="S34" s="30"/>
      <c r="T34" s="4"/>
    </row>
    <row r="35" spans="1:21" x14ac:dyDescent="0.2">
      <c r="A35" s="28" t="s">
        <v>66</v>
      </c>
      <c r="B35" s="29"/>
      <c r="C35" s="29"/>
      <c r="D35" s="29"/>
      <c r="E35" s="29"/>
      <c r="F35" s="29"/>
      <c r="G35" s="29"/>
      <c r="H35" s="29"/>
      <c r="I35" s="29"/>
      <c r="J35" s="29">
        <v>76</v>
      </c>
      <c r="K35" s="29"/>
      <c r="L35" s="29"/>
      <c r="M35" s="29"/>
      <c r="N35" s="29"/>
      <c r="O35" s="29"/>
      <c r="P35" s="29"/>
      <c r="Q35" s="29">
        <v>379</v>
      </c>
      <c r="R35" s="29"/>
      <c r="S35" s="30"/>
      <c r="T35" s="4"/>
    </row>
    <row r="36" spans="1:21" x14ac:dyDescent="0.2">
      <c r="A36" s="28" t="s">
        <v>67</v>
      </c>
      <c r="B36" s="29">
        <v>660</v>
      </c>
      <c r="C36" s="29">
        <v>1033</v>
      </c>
      <c r="D36" s="29"/>
      <c r="E36" s="29">
        <v>112</v>
      </c>
      <c r="F36" s="29"/>
      <c r="G36" s="29"/>
      <c r="H36" s="29"/>
      <c r="I36" s="29"/>
      <c r="J36" s="29">
        <v>791</v>
      </c>
      <c r="K36" s="29"/>
      <c r="L36" s="29"/>
      <c r="M36" s="29"/>
      <c r="N36" s="29"/>
      <c r="O36" s="29"/>
      <c r="P36" s="29"/>
      <c r="Q36" s="29">
        <v>3621</v>
      </c>
      <c r="R36" s="29"/>
      <c r="S36" s="30"/>
      <c r="T36" s="4"/>
    </row>
    <row r="37" spans="1:21" x14ac:dyDescent="0.2">
      <c r="A37" s="47" t="s">
        <v>68</v>
      </c>
      <c r="B37" s="48">
        <v>745</v>
      </c>
      <c r="C37" s="48">
        <v>150</v>
      </c>
      <c r="D37" s="48"/>
      <c r="E37" s="48">
        <v>3</v>
      </c>
      <c r="F37" s="48"/>
      <c r="G37" s="48"/>
      <c r="H37" s="48"/>
      <c r="I37" s="48"/>
      <c r="J37" s="48">
        <v>3936</v>
      </c>
      <c r="K37" s="48"/>
      <c r="L37" s="48"/>
      <c r="M37" s="48"/>
      <c r="N37" s="48"/>
      <c r="O37" s="48"/>
      <c r="P37" s="48"/>
      <c r="Q37" s="48">
        <v>123</v>
      </c>
      <c r="R37" s="48"/>
      <c r="S37" s="49"/>
      <c r="T37" s="4"/>
    </row>
    <row r="38" spans="1:21" x14ac:dyDescent="0.2">
      <c r="A38" s="50" t="s">
        <v>69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2"/>
      <c r="M38" s="52"/>
      <c r="N38" s="52"/>
      <c r="O38" s="52"/>
      <c r="P38" s="52"/>
      <c r="Q38" s="51"/>
      <c r="R38" s="51"/>
      <c r="S38" s="30"/>
      <c r="T38" s="53"/>
      <c r="U38" s="53"/>
    </row>
    <row r="39" spans="1:21" x14ac:dyDescent="0.2">
      <c r="A39" s="50" t="s">
        <v>70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2"/>
      <c r="M39" s="52"/>
      <c r="N39" s="52"/>
      <c r="O39" s="52"/>
      <c r="P39" s="52"/>
      <c r="Q39" s="51"/>
      <c r="R39" s="51"/>
      <c r="S39" s="30"/>
      <c r="T39" s="53"/>
      <c r="U39" s="53"/>
    </row>
    <row r="40" spans="1:21" x14ac:dyDescent="0.2">
      <c r="A40" s="50" t="s">
        <v>71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2"/>
      <c r="M40" s="52"/>
      <c r="N40" s="52"/>
      <c r="O40" s="52"/>
      <c r="P40" s="52"/>
      <c r="Q40" s="51"/>
      <c r="R40" s="51"/>
      <c r="S40" s="30"/>
      <c r="T40" s="53"/>
      <c r="U40" s="53"/>
    </row>
    <row r="41" spans="1:21" x14ac:dyDescent="0.2">
      <c r="A41" s="50" t="s">
        <v>72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2"/>
      <c r="M41" s="52"/>
      <c r="N41" s="52"/>
      <c r="O41" s="52"/>
      <c r="P41" s="52"/>
      <c r="Q41" s="51"/>
      <c r="R41" s="51"/>
      <c r="S41" s="30"/>
      <c r="T41" s="53"/>
      <c r="U41" s="53"/>
    </row>
    <row r="42" spans="1:21" x14ac:dyDescent="0.2">
      <c r="A42" s="50" t="s">
        <v>73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2"/>
      <c r="M42" s="52"/>
      <c r="N42" s="52"/>
      <c r="O42" s="52"/>
      <c r="P42" s="52"/>
      <c r="Q42" s="51"/>
      <c r="R42" s="51"/>
      <c r="S42" s="30"/>
      <c r="T42" s="53"/>
      <c r="U42" s="53"/>
    </row>
    <row r="43" spans="1:21" x14ac:dyDescent="0.2">
      <c r="A43" s="47" t="s">
        <v>74</v>
      </c>
      <c r="B43" s="48">
        <v>429</v>
      </c>
      <c r="C43" s="48">
        <v>3362</v>
      </c>
      <c r="D43" s="48">
        <v>394</v>
      </c>
      <c r="E43" s="48">
        <v>298</v>
      </c>
      <c r="F43" s="48"/>
      <c r="G43" s="48">
        <v>22</v>
      </c>
      <c r="H43" s="48">
        <v>14500</v>
      </c>
      <c r="I43" s="48">
        <v>10088</v>
      </c>
      <c r="J43" s="48">
        <v>2588</v>
      </c>
      <c r="K43" s="48"/>
      <c r="L43" s="48">
        <v>127</v>
      </c>
      <c r="M43" s="48"/>
      <c r="N43" s="48"/>
      <c r="O43" s="48"/>
      <c r="P43" s="48"/>
      <c r="Q43" s="48">
        <v>3657</v>
      </c>
      <c r="R43" s="48">
        <v>50</v>
      </c>
      <c r="S43" s="49"/>
      <c r="T43" s="4"/>
    </row>
    <row r="44" spans="1:21" x14ac:dyDescent="0.2">
      <c r="A44" s="47" t="s">
        <v>75</v>
      </c>
      <c r="B44" s="48">
        <v>429</v>
      </c>
      <c r="C44" s="48">
        <v>3362</v>
      </c>
      <c r="D44" s="48">
        <v>394</v>
      </c>
      <c r="E44" s="48">
        <v>298</v>
      </c>
      <c r="F44" s="48"/>
      <c r="G44" s="48">
        <v>22</v>
      </c>
      <c r="H44" s="48">
        <v>14500</v>
      </c>
      <c r="I44" s="48">
        <v>10088</v>
      </c>
      <c r="J44" s="48">
        <v>1918</v>
      </c>
      <c r="K44" s="48"/>
      <c r="L44" s="48">
        <v>127</v>
      </c>
      <c r="M44" s="48"/>
      <c r="N44" s="48"/>
      <c r="O44" s="48"/>
      <c r="P44" s="48"/>
      <c r="Q44" s="48">
        <v>3600</v>
      </c>
      <c r="R44" s="48">
        <v>50</v>
      </c>
      <c r="S44" s="49"/>
      <c r="T44" s="4"/>
    </row>
    <row r="45" spans="1:21" x14ac:dyDescent="0.2">
      <c r="A45" s="47" t="s">
        <v>76</v>
      </c>
      <c r="B45" s="48"/>
      <c r="C45" s="48"/>
      <c r="D45" s="48"/>
      <c r="E45" s="48"/>
      <c r="F45" s="48"/>
      <c r="G45" s="48"/>
      <c r="H45" s="48"/>
      <c r="I45" s="48"/>
      <c r="J45" s="48">
        <v>670</v>
      </c>
      <c r="K45" s="48"/>
      <c r="L45" s="48"/>
      <c r="M45" s="48"/>
      <c r="N45" s="48"/>
      <c r="O45" s="48"/>
      <c r="P45" s="48"/>
      <c r="Q45" s="48">
        <v>57</v>
      </c>
      <c r="R45" s="48"/>
      <c r="S45" s="49"/>
      <c r="T45" s="4"/>
    </row>
    <row r="46" spans="1:21" ht="13.5" thickBot="1" x14ac:dyDescent="0.25">
      <c r="A46" s="19" t="s">
        <v>77</v>
      </c>
      <c r="B46" s="54"/>
      <c r="C46" s="54"/>
      <c r="D46" s="54"/>
      <c r="E46" s="54"/>
      <c r="F46" s="54"/>
      <c r="G46" s="54"/>
      <c r="H46" s="54"/>
      <c r="I46" s="54"/>
      <c r="J46" s="54">
        <v>305</v>
      </c>
      <c r="K46" s="54"/>
      <c r="L46" s="54"/>
      <c r="M46" s="54"/>
      <c r="N46" s="54"/>
      <c r="O46" s="54"/>
      <c r="P46" s="54"/>
      <c r="Q46" s="54"/>
      <c r="R46" s="54"/>
      <c r="S46" s="55"/>
      <c r="T46" s="4"/>
    </row>
    <row r="47" spans="1:21" x14ac:dyDescent="0.2">
      <c r="A47" s="6" t="s">
        <v>78</v>
      </c>
      <c r="B47" s="56">
        <v>1516.3</v>
      </c>
      <c r="C47" s="56">
        <v>2355</v>
      </c>
      <c r="D47" s="56"/>
      <c r="E47" s="56"/>
      <c r="F47" s="56"/>
      <c r="G47" s="56"/>
      <c r="H47" s="56"/>
      <c r="I47" s="56">
        <v>206.5</v>
      </c>
      <c r="J47" s="56">
        <v>6043.4</v>
      </c>
      <c r="K47" s="56"/>
      <c r="L47" s="56"/>
      <c r="M47" s="56">
        <v>3355.8</v>
      </c>
      <c r="N47" s="56"/>
      <c r="O47" s="56"/>
      <c r="P47" s="56"/>
      <c r="Q47" s="56">
        <v>13477</v>
      </c>
      <c r="R47" s="56"/>
      <c r="S47" s="57"/>
      <c r="T47" s="4"/>
    </row>
    <row r="48" spans="1:21" x14ac:dyDescent="0.2">
      <c r="A48" s="13" t="s">
        <v>79</v>
      </c>
      <c r="B48" s="117">
        <v>350.3</v>
      </c>
      <c r="C48" s="117">
        <v>608.79999999999995</v>
      </c>
      <c r="D48" s="117"/>
      <c r="E48" s="117"/>
      <c r="F48" s="117"/>
      <c r="G48" s="117"/>
      <c r="H48" s="117"/>
      <c r="I48" s="117">
        <v>12.4</v>
      </c>
      <c r="J48" s="117">
        <v>1311.4</v>
      </c>
      <c r="K48" s="117"/>
      <c r="L48" s="117"/>
      <c r="M48" s="117">
        <v>1449.2</v>
      </c>
      <c r="N48" s="117"/>
      <c r="O48" s="117"/>
      <c r="P48" s="117"/>
      <c r="Q48" s="117">
        <v>3732.1</v>
      </c>
      <c r="R48" s="117"/>
      <c r="S48" s="118"/>
      <c r="T48" s="4"/>
    </row>
    <row r="49" spans="1:20" x14ac:dyDescent="0.2">
      <c r="A49" s="2"/>
      <c r="B49" s="58"/>
      <c r="C49" s="4"/>
      <c r="D49" s="4"/>
      <c r="E49" s="4"/>
      <c r="F49" s="4"/>
      <c r="G49" s="4"/>
      <c r="H49" s="4"/>
      <c r="I49" s="4"/>
      <c r="J49" s="2"/>
      <c r="K49" s="2"/>
      <c r="L49" s="2"/>
      <c r="M49" s="2"/>
      <c r="N49" s="4"/>
      <c r="O49" s="4"/>
      <c r="P49" s="4"/>
    </row>
    <row r="50" spans="1:20" s="61" customFormat="1" x14ac:dyDescent="0.2">
      <c r="A50" s="37"/>
      <c r="B50" s="59"/>
      <c r="C50" s="60"/>
      <c r="D50" s="60"/>
      <c r="E50" s="59"/>
      <c r="F50" s="60"/>
      <c r="G50" s="59"/>
      <c r="H50" s="59"/>
      <c r="I50" s="59"/>
      <c r="J50" s="59"/>
      <c r="K50" s="59"/>
      <c r="L50" s="60"/>
      <c r="M50" s="59"/>
      <c r="N50" s="59"/>
      <c r="O50" s="59"/>
      <c r="P50" s="59"/>
      <c r="Q50" s="59"/>
      <c r="R50" s="59"/>
      <c r="S50" s="60"/>
      <c r="T50" s="60"/>
    </row>
    <row r="51" spans="1:20" s="61" customFormat="1" x14ac:dyDescent="0.2">
      <c r="A51" s="37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</row>
    <row r="52" spans="1:20" x14ac:dyDescent="0.2">
      <c r="A52" s="114" t="s">
        <v>0</v>
      </c>
      <c r="B52" s="114"/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</row>
    <row r="53" spans="1:20" x14ac:dyDescent="0.2">
      <c r="A53" s="116" t="s">
        <v>80</v>
      </c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</row>
    <row r="54" spans="1:20" x14ac:dyDescent="0.2">
      <c r="A54" s="3" t="str">
        <f>A3</f>
        <v>Tarih:03/02/2003</v>
      </c>
      <c r="B54" s="2"/>
      <c r="C54" s="4"/>
      <c r="D54" s="4"/>
      <c r="E54" s="5"/>
      <c r="F54" s="5"/>
      <c r="G54" s="4"/>
      <c r="H54" s="2"/>
      <c r="I54" s="2"/>
      <c r="J54" s="2"/>
      <c r="K54" s="4"/>
      <c r="L54" s="2"/>
      <c r="M54" s="2"/>
      <c r="N54" s="2"/>
      <c r="O54" s="4"/>
      <c r="P54" s="4"/>
    </row>
    <row r="55" spans="1:20" x14ac:dyDescent="0.2">
      <c r="A55" s="3" t="str">
        <f>A4</f>
        <v>Hazırlayan:ETKB/APKK/PFD</v>
      </c>
      <c r="B55" s="2"/>
      <c r="C55" s="4"/>
      <c r="D55" s="4"/>
      <c r="E55" s="4"/>
      <c r="F55" s="62"/>
      <c r="G55" s="62"/>
      <c r="H55" s="62"/>
      <c r="I55" s="62"/>
      <c r="J55" s="62"/>
      <c r="K55" s="62"/>
      <c r="L55" s="2"/>
      <c r="M55" s="2"/>
      <c r="N55" s="2"/>
      <c r="O55" s="4"/>
      <c r="P55" s="4"/>
    </row>
    <row r="56" spans="1:20" x14ac:dyDescent="0.2">
      <c r="A56" s="119" t="s">
        <v>100</v>
      </c>
      <c r="B56" s="120" t="s">
        <v>4</v>
      </c>
      <c r="C56" s="120" t="s">
        <v>101</v>
      </c>
      <c r="D56" s="120" t="s">
        <v>6</v>
      </c>
      <c r="E56" s="120" t="s">
        <v>102</v>
      </c>
      <c r="F56" s="121" t="s">
        <v>82</v>
      </c>
      <c r="G56" s="120" t="s">
        <v>10</v>
      </c>
      <c r="H56" s="120" t="s">
        <v>11</v>
      </c>
      <c r="I56" s="120" t="s">
        <v>103</v>
      </c>
      <c r="J56" s="120" t="s">
        <v>12</v>
      </c>
      <c r="K56" s="120" t="s">
        <v>104</v>
      </c>
      <c r="L56" s="120" t="s">
        <v>14</v>
      </c>
      <c r="M56" s="120" t="s">
        <v>15</v>
      </c>
      <c r="N56" s="120" t="s">
        <v>83</v>
      </c>
      <c r="O56" s="121" t="s">
        <v>84</v>
      </c>
      <c r="P56" s="121" t="s">
        <v>18</v>
      </c>
      <c r="Q56" s="120" t="s">
        <v>19</v>
      </c>
      <c r="R56" s="120" t="s">
        <v>105</v>
      </c>
      <c r="S56" s="120" t="s">
        <v>21</v>
      </c>
      <c r="T56" s="120" t="s">
        <v>81</v>
      </c>
    </row>
    <row r="57" spans="1:20" x14ac:dyDescent="0.2">
      <c r="A57" s="63" t="s">
        <v>41</v>
      </c>
      <c r="B57" s="64">
        <f>B8*0.61</f>
        <v>3028.65</v>
      </c>
      <c r="C57" s="64">
        <f>0.3*C8</f>
        <v>2506.1999999999998</v>
      </c>
      <c r="D57" s="64">
        <f>0.43*D8</f>
        <v>169.42</v>
      </c>
      <c r="E57" s="64"/>
      <c r="F57" s="64"/>
      <c r="G57" s="64">
        <f>0.3*H8</f>
        <v>4350</v>
      </c>
      <c r="H57" s="64">
        <f>0.23*I8</f>
        <v>2320.2400000000002</v>
      </c>
      <c r="I57" s="64">
        <f>SUM(B57:H57)</f>
        <v>12374.51</v>
      </c>
      <c r="J57" s="64">
        <f>1.05*J8</f>
        <v>3474.4500000000003</v>
      </c>
      <c r="K57" s="64"/>
      <c r="L57" s="64"/>
      <c r="M57" s="64">
        <f>0.086*M8</f>
        <v>288.61599999999999</v>
      </c>
      <c r="N57" s="64"/>
      <c r="O57" s="64"/>
      <c r="P57" s="64"/>
      <c r="Q57" s="64"/>
      <c r="R57" s="64">
        <f>R8</f>
        <v>50</v>
      </c>
      <c r="S57" s="64"/>
      <c r="T57" s="65">
        <f t="shared" ref="T57:T62" si="0">SUM(I57:S57)</f>
        <v>16187.576000000001</v>
      </c>
    </row>
    <row r="58" spans="1:20" x14ac:dyDescent="0.2">
      <c r="A58" s="63" t="s">
        <v>42</v>
      </c>
      <c r="B58" s="64">
        <f>B9*0.61</f>
        <v>97.6</v>
      </c>
      <c r="C58" s="64"/>
      <c r="D58" s="64"/>
      <c r="E58" s="64"/>
      <c r="F58" s="64"/>
      <c r="G58" s="64"/>
      <c r="H58" s="64"/>
      <c r="I58" s="64">
        <f>SUM(B58:H58)</f>
        <v>97.6</v>
      </c>
      <c r="J58" s="64">
        <f>1.05*J9</f>
        <v>10922.1</v>
      </c>
      <c r="K58" s="64"/>
      <c r="L58" s="64"/>
      <c r="M58" s="64"/>
      <c r="N58" s="64"/>
      <c r="O58" s="64"/>
      <c r="P58" s="64"/>
      <c r="Q58" s="64"/>
      <c r="R58" s="64"/>
      <c r="S58" s="64"/>
      <c r="T58" s="65">
        <f t="shared" si="0"/>
        <v>11019.7</v>
      </c>
    </row>
    <row r="59" spans="1:20" x14ac:dyDescent="0.2">
      <c r="A59" s="63" t="s">
        <v>43</v>
      </c>
      <c r="B59" s="64">
        <f>B10*0.61</f>
        <v>0</v>
      </c>
      <c r="C59" s="64"/>
      <c r="D59" s="64"/>
      <c r="E59" s="64"/>
      <c r="F59" s="64"/>
      <c r="G59" s="64"/>
      <c r="H59" s="64"/>
      <c r="I59" s="64">
        <f>SUM(B59:H59)</f>
        <v>0</v>
      </c>
      <c r="J59" s="64">
        <f>1.05*J10</f>
        <v>727.65</v>
      </c>
      <c r="K59" s="64"/>
      <c r="L59" s="64"/>
      <c r="M59" s="64"/>
      <c r="N59" s="64"/>
      <c r="O59" s="64"/>
      <c r="P59" s="64"/>
      <c r="Q59" s="64"/>
      <c r="R59" s="64"/>
      <c r="S59" s="64"/>
      <c r="T59" s="65">
        <f t="shared" si="0"/>
        <v>727.65</v>
      </c>
    </row>
    <row r="60" spans="1:20" x14ac:dyDescent="0.2">
      <c r="A60" s="63" t="s">
        <v>44</v>
      </c>
      <c r="B60" s="64"/>
      <c r="C60" s="64"/>
      <c r="D60" s="64"/>
      <c r="E60" s="64"/>
      <c r="F60" s="64"/>
      <c r="G60" s="64"/>
      <c r="H60" s="64"/>
      <c r="I60" s="64"/>
      <c r="J60" s="64">
        <f>1.05*J11</f>
        <v>91.350000000000009</v>
      </c>
      <c r="K60" s="64"/>
      <c r="L60" s="64"/>
      <c r="M60" s="64"/>
      <c r="N60" s="64"/>
      <c r="O60" s="64"/>
      <c r="P60" s="64"/>
      <c r="Q60" s="64"/>
      <c r="R60" s="64"/>
      <c r="S60" s="64"/>
      <c r="T60" s="65">
        <f t="shared" si="0"/>
        <v>91.350000000000009</v>
      </c>
    </row>
    <row r="61" spans="1:20" x14ac:dyDescent="0.2">
      <c r="A61" s="63" t="s">
        <v>45</v>
      </c>
      <c r="B61" s="64">
        <f>B12*0.61</f>
        <v>-57.339999999999996</v>
      </c>
      <c r="C61" s="64">
        <f>0.3*C12</f>
        <v>-49.8</v>
      </c>
      <c r="D61" s="64"/>
      <c r="E61" s="64">
        <f>0.7*E12+0.5*G12</f>
        <v>92.699999999999989</v>
      </c>
      <c r="F61" s="64"/>
      <c r="G61" s="64"/>
      <c r="H61" s="64"/>
      <c r="I61" s="64">
        <f>SUM(B61:H61)</f>
        <v>-14.439999999999998</v>
      </c>
      <c r="J61" s="64">
        <f>1.05*J12</f>
        <v>-537.6</v>
      </c>
      <c r="K61" s="64"/>
      <c r="L61" s="64"/>
      <c r="M61" s="64"/>
      <c r="N61" s="64"/>
      <c r="O61" s="64"/>
      <c r="P61" s="64"/>
      <c r="Q61" s="64"/>
      <c r="R61" s="64"/>
      <c r="S61" s="64"/>
      <c r="T61" s="65">
        <f t="shared" si="0"/>
        <v>-552.04</v>
      </c>
    </row>
    <row r="62" spans="1:20" x14ac:dyDescent="0.2">
      <c r="A62" s="63" t="s">
        <v>46</v>
      </c>
      <c r="B62" s="64"/>
      <c r="C62" s="64"/>
      <c r="D62" s="64"/>
      <c r="E62" s="64"/>
      <c r="F62" s="64"/>
      <c r="G62" s="64"/>
      <c r="H62" s="64"/>
      <c r="I62" s="64"/>
      <c r="J62" s="64">
        <f>1.05*J13</f>
        <v>-383.25</v>
      </c>
      <c r="K62" s="64"/>
      <c r="L62" s="64"/>
      <c r="M62" s="64"/>
      <c r="N62" s="64"/>
      <c r="O62" s="64"/>
      <c r="P62" s="64"/>
      <c r="Q62" s="64"/>
      <c r="R62" s="64"/>
      <c r="S62" s="64"/>
      <c r="T62" s="65">
        <f t="shared" si="0"/>
        <v>-383.25</v>
      </c>
    </row>
    <row r="63" spans="1:20" x14ac:dyDescent="0.2">
      <c r="A63" s="66" t="s">
        <v>47</v>
      </c>
      <c r="B63" s="67">
        <f t="shared" ref="B63:J63" si="1">(B57+B58-B59-B60)+B61+B62</f>
        <v>3068.91</v>
      </c>
      <c r="C63" s="67">
        <f t="shared" si="1"/>
        <v>2456.3999999999996</v>
      </c>
      <c r="D63" s="67">
        <f t="shared" si="1"/>
        <v>169.42</v>
      </c>
      <c r="E63" s="67">
        <f>(E57+E58-E59-E60)+E61+E62</f>
        <v>92.699999999999989</v>
      </c>
      <c r="F63" s="67"/>
      <c r="G63" s="67">
        <f t="shared" si="1"/>
        <v>4350</v>
      </c>
      <c r="H63" s="67">
        <f t="shared" si="1"/>
        <v>2320.2400000000002</v>
      </c>
      <c r="I63" s="67">
        <f t="shared" si="1"/>
        <v>12457.67</v>
      </c>
      <c r="J63" s="67">
        <f t="shared" si="1"/>
        <v>12656.7</v>
      </c>
      <c r="K63" s="67"/>
      <c r="L63" s="67"/>
      <c r="M63" s="67">
        <f>(M57+M58-M59-M60)+M61+M62</f>
        <v>288.61599999999999</v>
      </c>
      <c r="N63" s="67"/>
      <c r="O63" s="67"/>
      <c r="P63" s="67"/>
      <c r="Q63" s="67"/>
      <c r="R63" s="67">
        <f>(R57+R58-R59-R60)+R61+R62</f>
        <v>50</v>
      </c>
      <c r="S63" s="67"/>
      <c r="T63" s="68">
        <f>(T57+T58-T59-T60)+T61+T62</f>
        <v>25452.986000000001</v>
      </c>
    </row>
    <row r="64" spans="1:20" ht="13.5" thickBot="1" x14ac:dyDescent="0.25">
      <c r="A64" s="50" t="s">
        <v>48</v>
      </c>
      <c r="B64" s="69"/>
      <c r="C64" s="69"/>
      <c r="D64" s="69"/>
      <c r="E64" s="69"/>
      <c r="F64" s="69"/>
      <c r="G64" s="69"/>
      <c r="H64" s="69"/>
      <c r="I64" s="69"/>
      <c r="J64" s="69">
        <f>1.05*J15</f>
        <v>81.900000000000006</v>
      </c>
      <c r="K64" s="69"/>
      <c r="L64" s="69"/>
      <c r="M64" s="69"/>
      <c r="N64" s="69"/>
      <c r="O64" s="69"/>
      <c r="P64" s="69"/>
      <c r="Q64" s="69"/>
      <c r="R64" s="69"/>
      <c r="S64" s="69"/>
      <c r="T64" s="65">
        <f>SUM(I64:S64)</f>
        <v>81.900000000000006</v>
      </c>
    </row>
    <row r="65" spans="1:20" ht="14.25" thickTop="1" thickBot="1" x14ac:dyDescent="0.25">
      <c r="A65" s="70" t="s">
        <v>49</v>
      </c>
      <c r="B65" s="71">
        <f t="shared" ref="B65:J65" si="2">B63+B64</f>
        <v>3068.91</v>
      </c>
      <c r="C65" s="71">
        <f t="shared" si="2"/>
        <v>2456.3999999999996</v>
      </c>
      <c r="D65" s="71">
        <f t="shared" si="2"/>
        <v>169.42</v>
      </c>
      <c r="E65" s="71">
        <f>E63+E64</f>
        <v>92.699999999999989</v>
      </c>
      <c r="F65" s="71"/>
      <c r="G65" s="71">
        <f t="shared" si="2"/>
        <v>4350</v>
      </c>
      <c r="H65" s="71">
        <f t="shared" si="2"/>
        <v>2320.2400000000002</v>
      </c>
      <c r="I65" s="71">
        <f t="shared" si="2"/>
        <v>12457.67</v>
      </c>
      <c r="J65" s="71">
        <f t="shared" si="2"/>
        <v>12738.6</v>
      </c>
      <c r="K65" s="71"/>
      <c r="L65" s="71"/>
      <c r="M65" s="71">
        <f>M63+M64</f>
        <v>288.61599999999999</v>
      </c>
      <c r="N65" s="71"/>
      <c r="O65" s="71"/>
      <c r="P65" s="71"/>
      <c r="Q65" s="71"/>
      <c r="R65" s="71">
        <f>R63+R64</f>
        <v>50</v>
      </c>
      <c r="S65" s="71"/>
      <c r="T65" s="72">
        <f>SUM(I65:S65)</f>
        <v>25534.885999999999</v>
      </c>
    </row>
    <row r="66" spans="1:20" ht="14.25" thickTop="1" thickBot="1" x14ac:dyDescent="0.25">
      <c r="A66" s="73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5"/>
    </row>
    <row r="67" spans="1:20" ht="13.5" thickTop="1" x14ac:dyDescent="0.2">
      <c r="A67" s="76" t="s">
        <v>50</v>
      </c>
      <c r="B67" s="77">
        <f>SUM(B68:B73)</f>
        <v>-1922.1100000000001</v>
      </c>
      <c r="C67" s="77">
        <f>SUM(C68:C73)</f>
        <v>-610.19999999999993</v>
      </c>
      <c r="D67" s="77"/>
      <c r="E67" s="77">
        <f>SUM(E68:E73)</f>
        <v>977.59999999999991</v>
      </c>
      <c r="F67" s="77"/>
      <c r="G67" s="77"/>
      <c r="H67" s="77"/>
      <c r="I67" s="77">
        <f>SUM(I68:I73)</f>
        <v>-1554.71</v>
      </c>
      <c r="J67" s="77">
        <f>SUM(J68:J73)</f>
        <v>-2860.2000000000003</v>
      </c>
      <c r="K67" s="77"/>
      <c r="L67" s="77">
        <f>SUM(L68:L73)</f>
        <v>53.339999999999996</v>
      </c>
      <c r="M67" s="77">
        <f>SUM(M68:M73)</f>
        <v>-288.61599999999999</v>
      </c>
      <c r="N67" s="77"/>
      <c r="O67" s="77"/>
      <c r="P67" s="77"/>
      <c r="Q67" s="77">
        <f>SUM(Q68:Q73)</f>
        <v>961.82399999999996</v>
      </c>
      <c r="R67" s="78"/>
      <c r="S67" s="78"/>
      <c r="T67" s="79">
        <f>SUM(T68:T73)</f>
        <v>-3688.3619999999996</v>
      </c>
    </row>
    <row r="68" spans="1:20" x14ac:dyDescent="0.2">
      <c r="A68" s="50" t="s">
        <v>51</v>
      </c>
      <c r="B68" s="69">
        <f>B19*0.61</f>
        <v>-674.66</v>
      </c>
      <c r="C68" s="69">
        <f>0.3*C19</f>
        <v>-606.29999999999995</v>
      </c>
      <c r="D68" s="69"/>
      <c r="E68" s="69"/>
      <c r="F68" s="69"/>
      <c r="G68" s="69"/>
      <c r="H68" s="69"/>
      <c r="I68" s="69">
        <f>SUM(B68:H68)</f>
        <v>-1280.96</v>
      </c>
      <c r="J68" s="69">
        <f>1.05*J19</f>
        <v>-1720.95</v>
      </c>
      <c r="K68" s="69"/>
      <c r="L68" s="69"/>
      <c r="M68" s="69">
        <f>0.086*M19</f>
        <v>-288.61599999999999</v>
      </c>
      <c r="N68" s="69"/>
      <c r="O68" s="69"/>
      <c r="P68" s="69"/>
      <c r="Q68" s="69">
        <f>0.086*Q19</f>
        <v>1159.0219999999999</v>
      </c>
      <c r="R68" s="69"/>
      <c r="S68" s="69"/>
      <c r="T68" s="65">
        <f t="shared" ref="T68:T73" si="3">SUM(I68:S68)</f>
        <v>-2131.5039999999999</v>
      </c>
    </row>
    <row r="69" spans="1:20" x14ac:dyDescent="0.2">
      <c r="A69" s="50" t="s">
        <v>52</v>
      </c>
      <c r="B69" s="69">
        <f>B20*0.61</f>
        <v>-153.72</v>
      </c>
      <c r="C69" s="69"/>
      <c r="D69" s="69"/>
      <c r="E69" s="69">
        <f>0.4*E20+0.5*G20</f>
        <v>60.400000000000006</v>
      </c>
      <c r="F69" s="69"/>
      <c r="G69" s="69"/>
      <c r="H69" s="69"/>
      <c r="I69" s="69">
        <f>B69+C69+D69+G69+H69+E69</f>
        <v>-93.32</v>
      </c>
      <c r="J69" s="69">
        <f>1.05*J20</f>
        <v>-21</v>
      </c>
      <c r="K69" s="69"/>
      <c r="L69" s="69">
        <f>0.42*L20</f>
        <v>53.339999999999996</v>
      </c>
      <c r="M69" s="69"/>
      <c r="N69" s="69"/>
      <c r="O69" s="69"/>
      <c r="P69" s="69"/>
      <c r="Q69" s="69"/>
      <c r="R69" s="69"/>
      <c r="S69" s="69"/>
      <c r="T69" s="65">
        <f t="shared" si="3"/>
        <v>-60.98</v>
      </c>
    </row>
    <row r="70" spans="1:20" x14ac:dyDescent="0.2">
      <c r="A70" s="50" t="s">
        <v>53</v>
      </c>
      <c r="B70" s="69">
        <f>B21*0.61</f>
        <v>-1093.73</v>
      </c>
      <c r="C70" s="69"/>
      <c r="D70" s="69"/>
      <c r="E70" s="69">
        <f>0.7*E21+0.5*G21</f>
        <v>912.8</v>
      </c>
      <c r="F70" s="69"/>
      <c r="G70" s="69"/>
      <c r="H70" s="69"/>
      <c r="I70" s="69">
        <f>B70+C70+D70+G70+H70+E70</f>
        <v>-180.93000000000006</v>
      </c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5">
        <f t="shared" si="3"/>
        <v>-180.93000000000006</v>
      </c>
    </row>
    <row r="71" spans="1:20" x14ac:dyDescent="0.2">
      <c r="A71" s="50" t="s">
        <v>54</v>
      </c>
      <c r="B71" s="69"/>
      <c r="C71" s="69">
        <f>0.3*C22</f>
        <v>-3.9</v>
      </c>
      <c r="D71" s="69"/>
      <c r="E71" s="69">
        <f>0.7*E22+0.5*G22</f>
        <v>4.9000000000000004</v>
      </c>
      <c r="F71" s="69"/>
      <c r="G71" s="69"/>
      <c r="H71" s="69"/>
      <c r="I71" s="69">
        <f>B71+C71+D71+G71+H71+E71</f>
        <v>1.0000000000000004</v>
      </c>
      <c r="J71" s="69">
        <f>1.05*J22</f>
        <v>-2.1</v>
      </c>
      <c r="K71" s="69"/>
      <c r="L71" s="69"/>
      <c r="M71" s="69"/>
      <c r="N71" s="69"/>
      <c r="O71" s="69"/>
      <c r="P71" s="69"/>
      <c r="Q71" s="69"/>
      <c r="R71" s="69"/>
      <c r="S71" s="69"/>
      <c r="T71" s="65">
        <f t="shared" si="3"/>
        <v>-1.0999999999999996</v>
      </c>
    </row>
    <row r="72" spans="1:20" x14ac:dyDescent="0.2">
      <c r="A72" s="50" t="s">
        <v>55</v>
      </c>
      <c r="B72" s="69"/>
      <c r="C72" s="69"/>
      <c r="D72" s="69"/>
      <c r="E72" s="69"/>
      <c r="F72" s="69"/>
      <c r="G72" s="69"/>
      <c r="H72" s="69"/>
      <c r="I72" s="69"/>
      <c r="J72" s="69">
        <f>1.05*J23</f>
        <v>-826.35</v>
      </c>
      <c r="K72" s="69"/>
      <c r="L72" s="69"/>
      <c r="M72" s="69"/>
      <c r="N72" s="69"/>
      <c r="O72" s="69"/>
      <c r="P72" s="69"/>
      <c r="Q72" s="69">
        <f>0.086*Q23</f>
        <v>-15.049999999999999</v>
      </c>
      <c r="R72" s="69"/>
      <c r="S72" s="69"/>
      <c r="T72" s="65">
        <f t="shared" si="3"/>
        <v>-841.4</v>
      </c>
    </row>
    <row r="73" spans="1:20" ht="13.5" thickBot="1" x14ac:dyDescent="0.25">
      <c r="A73" s="50" t="s">
        <v>56</v>
      </c>
      <c r="B73" s="69"/>
      <c r="C73" s="69"/>
      <c r="D73" s="69"/>
      <c r="E73" s="69">
        <f>0.7*E24+0.5*G24</f>
        <v>-0.5</v>
      </c>
      <c r="F73" s="69"/>
      <c r="G73" s="69"/>
      <c r="H73" s="69"/>
      <c r="I73" s="69">
        <f>SUM(B73:H73)</f>
        <v>-0.5</v>
      </c>
      <c r="J73" s="69">
        <f>1.05*J24</f>
        <v>-289.8</v>
      </c>
      <c r="K73" s="69"/>
      <c r="L73" s="69"/>
      <c r="M73" s="69"/>
      <c r="N73" s="69"/>
      <c r="O73" s="69"/>
      <c r="P73" s="69"/>
      <c r="Q73" s="69">
        <f>0.086*Q24</f>
        <v>-182.148</v>
      </c>
      <c r="R73" s="69"/>
      <c r="S73" s="69"/>
      <c r="T73" s="65">
        <f t="shared" si="3"/>
        <v>-472.44799999999998</v>
      </c>
    </row>
    <row r="74" spans="1:20" ht="14.25" thickTop="1" thickBot="1" x14ac:dyDescent="0.25">
      <c r="A74" s="70" t="s">
        <v>57</v>
      </c>
      <c r="B74" s="71">
        <f>B65+B67</f>
        <v>1146.7999999999997</v>
      </c>
      <c r="C74" s="71">
        <f t="shared" ref="C74:T74" si="4">C65+C67</f>
        <v>1846.1999999999998</v>
      </c>
      <c r="D74" s="71">
        <f t="shared" si="4"/>
        <v>169.42</v>
      </c>
      <c r="E74" s="71">
        <f>E65+E67</f>
        <v>1070.3</v>
      </c>
      <c r="F74" s="71"/>
      <c r="G74" s="71">
        <f t="shared" si="4"/>
        <v>4350</v>
      </c>
      <c r="H74" s="71">
        <f t="shared" si="4"/>
        <v>2320.2400000000002</v>
      </c>
      <c r="I74" s="71">
        <f t="shared" si="4"/>
        <v>10902.96</v>
      </c>
      <c r="J74" s="71">
        <f t="shared" si="4"/>
        <v>9878.4</v>
      </c>
      <c r="K74" s="71">
        <f t="shared" si="4"/>
        <v>0</v>
      </c>
      <c r="L74" s="71">
        <f t="shared" si="4"/>
        <v>53.339999999999996</v>
      </c>
      <c r="M74" s="71">
        <f t="shared" si="4"/>
        <v>0</v>
      </c>
      <c r="N74" s="71"/>
      <c r="O74" s="71"/>
      <c r="P74" s="71"/>
      <c r="Q74" s="71">
        <f t="shared" si="4"/>
        <v>961.82399999999996</v>
      </c>
      <c r="R74" s="71">
        <f>R65+R67</f>
        <v>50</v>
      </c>
      <c r="S74" s="71">
        <f t="shared" si="4"/>
        <v>0</v>
      </c>
      <c r="T74" s="72">
        <f t="shared" si="4"/>
        <v>21846.523999999998</v>
      </c>
    </row>
    <row r="75" spans="1:20" ht="14.25" thickTop="1" thickBot="1" x14ac:dyDescent="0.25">
      <c r="A75" s="73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5"/>
    </row>
    <row r="76" spans="1:20" ht="14.25" thickTop="1" thickBot="1" x14ac:dyDescent="0.25">
      <c r="A76" s="70" t="s">
        <v>58</v>
      </c>
      <c r="B76" s="71">
        <f t="shared" ref="B76:J76" si="5">B77+B86+B92+B95</f>
        <v>1146.8</v>
      </c>
      <c r="C76" s="71">
        <f t="shared" si="5"/>
        <v>1846.1999999999998</v>
      </c>
      <c r="D76" s="71">
        <f t="shared" si="5"/>
        <v>169.42</v>
      </c>
      <c r="E76" s="71">
        <f>E77+E86+E92+E95</f>
        <v>1070.3</v>
      </c>
      <c r="F76" s="71"/>
      <c r="G76" s="71">
        <f t="shared" si="5"/>
        <v>4350</v>
      </c>
      <c r="H76" s="71">
        <f t="shared" si="5"/>
        <v>2320.2400000000002</v>
      </c>
      <c r="I76" s="71">
        <f t="shared" si="5"/>
        <v>10902.96</v>
      </c>
      <c r="J76" s="71">
        <f t="shared" si="5"/>
        <v>9878.4000000000015</v>
      </c>
      <c r="K76" s="71"/>
      <c r="L76" s="71">
        <f>L77+L86+L92+L95</f>
        <v>53.339999999999996</v>
      </c>
      <c r="M76" s="71"/>
      <c r="N76" s="71"/>
      <c r="O76" s="71"/>
      <c r="P76" s="71"/>
      <c r="Q76" s="71">
        <f>Q77+Q86+Q92+Q95</f>
        <v>961.82399999999984</v>
      </c>
      <c r="R76" s="71">
        <f>R77+R86+R92+R95</f>
        <v>50</v>
      </c>
      <c r="S76" s="71"/>
      <c r="T76" s="72">
        <f t="shared" ref="T76:T86" si="6">SUM(I76:S76)</f>
        <v>21846.524000000001</v>
      </c>
    </row>
    <row r="77" spans="1:20" ht="13.5" thickTop="1" x14ac:dyDescent="0.2">
      <c r="A77" s="80" t="s">
        <v>59</v>
      </c>
      <c r="B77" s="81">
        <f>B78+B81+B82+B83+B79+B85+B80+B84</f>
        <v>430.65999999999997</v>
      </c>
      <c r="C77" s="81">
        <f>C78+C81+C82+C83+C79+C85+C80+C84</f>
        <v>792.59999999999991</v>
      </c>
      <c r="D77" s="81"/>
      <c r="E77" s="81">
        <f>E78+E81+E82+E83+E79+E85+E80+E84</f>
        <v>893.9</v>
      </c>
      <c r="F77" s="81"/>
      <c r="G77" s="81"/>
      <c r="H77" s="81"/>
      <c r="I77" s="81">
        <f>I78+I81+I82+I83+I79+I85+I80+I84</f>
        <v>2117.16</v>
      </c>
      <c r="J77" s="81">
        <f>J78+J81+J82+J83+J79+J85+J80+J84</f>
        <v>2707.9500000000007</v>
      </c>
      <c r="K77" s="81"/>
      <c r="L77" s="81"/>
      <c r="M77" s="81"/>
      <c r="N77" s="81"/>
      <c r="O77" s="81"/>
      <c r="P77" s="81"/>
      <c r="Q77" s="81">
        <f>Q78+Q81+Q82+Q83+Q79+Q85+Q80+Q84</f>
        <v>636.74399999999991</v>
      </c>
      <c r="R77" s="81"/>
      <c r="S77" s="81"/>
      <c r="T77" s="82">
        <f t="shared" si="6"/>
        <v>5461.8540000000003</v>
      </c>
    </row>
    <row r="78" spans="1:20" x14ac:dyDescent="0.2">
      <c r="A78" s="50" t="s">
        <v>60</v>
      </c>
      <c r="B78" s="69"/>
      <c r="C78" s="69">
        <f>0.3*C29</f>
        <v>0.6</v>
      </c>
      <c r="D78" s="69"/>
      <c r="E78" s="69">
        <f>0.7*E29+0.5*G29</f>
        <v>815.5</v>
      </c>
      <c r="F78" s="69"/>
      <c r="G78" s="69"/>
      <c r="H78" s="69"/>
      <c r="I78" s="69">
        <f>SUM(B78:H78)</f>
        <v>816.1</v>
      </c>
      <c r="J78" s="69">
        <f>1.05*J29</f>
        <v>158.55000000000001</v>
      </c>
      <c r="K78" s="69"/>
      <c r="L78" s="69"/>
      <c r="M78" s="69"/>
      <c r="N78" s="69"/>
      <c r="O78" s="69"/>
      <c r="P78" s="69"/>
      <c r="Q78" s="69">
        <f>0.086*Q29</f>
        <v>77.399999999999991</v>
      </c>
      <c r="R78" s="69"/>
      <c r="S78" s="69"/>
      <c r="T78" s="65">
        <f t="shared" si="6"/>
        <v>1052.0500000000002</v>
      </c>
    </row>
    <row r="79" spans="1:20" x14ac:dyDescent="0.2">
      <c r="A79" s="50" t="s">
        <v>61</v>
      </c>
      <c r="B79" s="69"/>
      <c r="C79" s="69"/>
      <c r="D79" s="69"/>
      <c r="E79" s="69"/>
      <c r="F79" s="69"/>
      <c r="G79" s="69"/>
      <c r="H79" s="69"/>
      <c r="I79" s="69"/>
      <c r="J79" s="69">
        <f>1.05*J30</f>
        <v>176.4</v>
      </c>
      <c r="K79" s="69"/>
      <c r="L79" s="69"/>
      <c r="M79" s="69"/>
      <c r="N79" s="69"/>
      <c r="O79" s="69"/>
      <c r="P79" s="69"/>
      <c r="Q79" s="69">
        <f>0.086*Q30</f>
        <v>59.339999999999996</v>
      </c>
      <c r="R79" s="69"/>
      <c r="S79" s="69"/>
      <c r="T79" s="65">
        <f t="shared" si="6"/>
        <v>235.74</v>
      </c>
    </row>
    <row r="80" spans="1:20" x14ac:dyDescent="0.2">
      <c r="A80" s="50" t="s">
        <v>62</v>
      </c>
      <c r="B80" s="69"/>
      <c r="C80" s="69"/>
      <c r="D80" s="69"/>
      <c r="E80" s="69"/>
      <c r="F80" s="69"/>
      <c r="G80" s="69"/>
      <c r="H80" s="69"/>
      <c r="I80" s="69"/>
      <c r="J80" s="69">
        <f>1.05*J31</f>
        <v>139.65</v>
      </c>
      <c r="K80" s="69"/>
      <c r="L80" s="69"/>
      <c r="M80" s="69"/>
      <c r="N80" s="69"/>
      <c r="O80" s="69"/>
      <c r="P80" s="69"/>
      <c r="Q80" s="69"/>
      <c r="R80" s="69"/>
      <c r="S80" s="69"/>
      <c r="T80" s="65">
        <f t="shared" si="6"/>
        <v>139.65</v>
      </c>
    </row>
    <row r="81" spans="1:20" x14ac:dyDescent="0.2">
      <c r="A81" s="50" t="s">
        <v>63</v>
      </c>
      <c r="B81" s="69"/>
      <c r="C81" s="69">
        <f>0.3*C32</f>
        <v>229.5</v>
      </c>
      <c r="D81" s="69"/>
      <c r="E81" s="69"/>
      <c r="F81" s="69"/>
      <c r="G81" s="69"/>
      <c r="H81" s="69"/>
      <c r="I81" s="69">
        <f>SUM(B81:H81)</f>
        <v>229.5</v>
      </c>
      <c r="J81" s="69">
        <f>1.05*J32</f>
        <v>28.35</v>
      </c>
      <c r="K81" s="69"/>
      <c r="L81" s="69"/>
      <c r="M81" s="69"/>
      <c r="N81" s="69"/>
      <c r="O81" s="69"/>
      <c r="P81" s="69"/>
      <c r="Q81" s="69">
        <f>0.086*Q32</f>
        <v>32.765999999999998</v>
      </c>
      <c r="R81" s="69"/>
      <c r="S81" s="69"/>
      <c r="T81" s="65">
        <f t="shared" si="6"/>
        <v>290.61600000000004</v>
      </c>
    </row>
    <row r="82" spans="1:20" x14ac:dyDescent="0.2">
      <c r="A82" s="50" t="s">
        <v>64</v>
      </c>
      <c r="B82" s="69">
        <f>B33*0.61</f>
        <v>18.3</v>
      </c>
      <c r="C82" s="69">
        <f>0.3*C33</f>
        <v>131.69999999999999</v>
      </c>
      <c r="D82" s="69"/>
      <c r="E82" s="69"/>
      <c r="F82" s="69"/>
      <c r="G82" s="69"/>
      <c r="H82" s="69"/>
      <c r="I82" s="69">
        <f>SUM(B82:H82)</f>
        <v>150</v>
      </c>
      <c r="J82" s="69">
        <f>1.05*J33</f>
        <v>1152.9000000000001</v>
      </c>
      <c r="K82" s="69"/>
      <c r="L82" s="69"/>
      <c r="M82" s="69"/>
      <c r="N82" s="69"/>
      <c r="O82" s="69"/>
      <c r="P82" s="69"/>
      <c r="Q82" s="69">
        <f>0.086*Q33</f>
        <v>108.10199999999999</v>
      </c>
      <c r="R82" s="69"/>
      <c r="S82" s="69"/>
      <c r="T82" s="65">
        <f t="shared" si="6"/>
        <v>1411.0020000000002</v>
      </c>
    </row>
    <row r="83" spans="1:20" x14ac:dyDescent="0.2">
      <c r="A83" s="50" t="s">
        <v>65</v>
      </c>
      <c r="B83" s="69">
        <f>B34*0.61</f>
        <v>9.76</v>
      </c>
      <c r="C83" s="69">
        <f>0.3*C34</f>
        <v>120.89999999999999</v>
      </c>
      <c r="D83" s="69"/>
      <c r="E83" s="69"/>
      <c r="F83" s="69"/>
      <c r="G83" s="69"/>
      <c r="H83" s="69"/>
      <c r="I83" s="69">
        <f>SUM(B83:H83)</f>
        <v>130.66</v>
      </c>
      <c r="J83" s="69">
        <f>1.05*J34</f>
        <v>141.75</v>
      </c>
      <c r="K83" s="69"/>
      <c r="L83" s="69"/>
      <c r="M83" s="69"/>
      <c r="N83" s="69"/>
      <c r="O83" s="69"/>
      <c r="P83" s="69"/>
      <c r="Q83" s="69">
        <f>0.086*Q34</f>
        <v>15.135999999999999</v>
      </c>
      <c r="R83" s="69"/>
      <c r="S83" s="69"/>
      <c r="T83" s="65">
        <f t="shared" si="6"/>
        <v>287.54599999999999</v>
      </c>
    </row>
    <row r="84" spans="1:20" x14ac:dyDescent="0.2">
      <c r="A84" s="50" t="s">
        <v>66</v>
      </c>
      <c r="B84" s="69"/>
      <c r="C84" s="69"/>
      <c r="D84" s="69"/>
      <c r="E84" s="69"/>
      <c r="F84" s="69"/>
      <c r="G84" s="69"/>
      <c r="H84" s="69"/>
      <c r="I84" s="69"/>
      <c r="J84" s="69">
        <f>1.05*J35</f>
        <v>79.8</v>
      </c>
      <c r="K84" s="69"/>
      <c r="L84" s="69"/>
      <c r="M84" s="69"/>
      <c r="N84" s="69"/>
      <c r="O84" s="69"/>
      <c r="P84" s="69"/>
      <c r="Q84" s="69">
        <f>Q35*0.086</f>
        <v>32.593999999999994</v>
      </c>
      <c r="R84" s="69"/>
      <c r="S84" s="69"/>
      <c r="T84" s="65">
        <f t="shared" si="6"/>
        <v>112.39399999999999</v>
      </c>
    </row>
    <row r="85" spans="1:20" x14ac:dyDescent="0.2">
      <c r="A85" s="50" t="s">
        <v>67</v>
      </c>
      <c r="B85" s="69">
        <f>B36*0.61</f>
        <v>402.59999999999997</v>
      </c>
      <c r="C85" s="69">
        <f>0.3*C36</f>
        <v>309.89999999999998</v>
      </c>
      <c r="D85" s="69"/>
      <c r="E85" s="69">
        <f>0.7*E36+0.5*G36</f>
        <v>78.399999999999991</v>
      </c>
      <c r="F85" s="69"/>
      <c r="G85" s="69"/>
      <c r="H85" s="69"/>
      <c r="I85" s="69">
        <f>SUM(B85:H85)</f>
        <v>790.9</v>
      </c>
      <c r="J85" s="69">
        <f>1.05*J36</f>
        <v>830.55000000000007</v>
      </c>
      <c r="K85" s="69"/>
      <c r="L85" s="69"/>
      <c r="M85" s="69"/>
      <c r="N85" s="69"/>
      <c r="O85" s="69"/>
      <c r="P85" s="69"/>
      <c r="Q85" s="69">
        <f>0.086*Q36</f>
        <v>311.40599999999995</v>
      </c>
      <c r="R85" s="69"/>
      <c r="S85" s="69"/>
      <c r="T85" s="65">
        <f t="shared" si="6"/>
        <v>1932.856</v>
      </c>
    </row>
    <row r="86" spans="1:20" x14ac:dyDescent="0.2">
      <c r="A86" s="83" t="s">
        <v>68</v>
      </c>
      <c r="B86" s="84">
        <f>B37*0.61</f>
        <v>454.45</v>
      </c>
      <c r="C86" s="84">
        <f>0.3*C37</f>
        <v>45</v>
      </c>
      <c r="D86" s="84"/>
      <c r="E86" s="84">
        <f>0.7*E37+0.5*G37</f>
        <v>2.0999999999999996</v>
      </c>
      <c r="F86" s="84"/>
      <c r="G86" s="84"/>
      <c r="H86" s="84"/>
      <c r="I86" s="84">
        <f>SUM(B86:H86)</f>
        <v>501.55</v>
      </c>
      <c r="J86" s="84">
        <f>1.05*J37</f>
        <v>4132.8</v>
      </c>
      <c r="K86" s="84"/>
      <c r="L86" s="84"/>
      <c r="M86" s="84"/>
      <c r="N86" s="84"/>
      <c r="O86" s="84"/>
      <c r="P86" s="84"/>
      <c r="Q86" s="84">
        <f>0.086*Q37</f>
        <v>10.577999999999999</v>
      </c>
      <c r="R86" s="84"/>
      <c r="S86" s="84"/>
      <c r="T86" s="68">
        <f t="shared" si="6"/>
        <v>4644.9280000000008</v>
      </c>
    </row>
    <row r="87" spans="1:20" x14ac:dyDescent="0.2">
      <c r="A87" s="50" t="s">
        <v>69</v>
      </c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5"/>
    </row>
    <row r="88" spans="1:20" x14ac:dyDescent="0.2">
      <c r="A88" s="50" t="s">
        <v>70</v>
      </c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5"/>
    </row>
    <row r="89" spans="1:20" x14ac:dyDescent="0.2">
      <c r="A89" s="50" t="s">
        <v>71</v>
      </c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5"/>
    </row>
    <row r="90" spans="1:20" x14ac:dyDescent="0.2">
      <c r="A90" s="50" t="s">
        <v>72</v>
      </c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5"/>
    </row>
    <row r="91" spans="1:20" x14ac:dyDescent="0.2">
      <c r="A91" s="50" t="s">
        <v>73</v>
      </c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5"/>
    </row>
    <row r="92" spans="1:20" x14ac:dyDescent="0.2">
      <c r="A92" s="85" t="s">
        <v>74</v>
      </c>
      <c r="B92" s="86">
        <f t="shared" ref="B92:J92" si="7">B93+B94</f>
        <v>261.69</v>
      </c>
      <c r="C92" s="86">
        <f t="shared" si="7"/>
        <v>1008.5999999999999</v>
      </c>
      <c r="D92" s="86">
        <f t="shared" si="7"/>
        <v>169.42</v>
      </c>
      <c r="E92" s="86">
        <f>E93+E94</f>
        <v>174.3</v>
      </c>
      <c r="F92" s="86"/>
      <c r="G92" s="86">
        <f t="shared" si="7"/>
        <v>4350</v>
      </c>
      <c r="H92" s="86">
        <f t="shared" si="7"/>
        <v>2320.2400000000002</v>
      </c>
      <c r="I92" s="86">
        <f t="shared" si="7"/>
        <v>8284.25</v>
      </c>
      <c r="J92" s="86">
        <f t="shared" si="7"/>
        <v>2717.4</v>
      </c>
      <c r="K92" s="87"/>
      <c r="L92" s="86">
        <f>L93+L94</f>
        <v>53.339999999999996</v>
      </c>
      <c r="M92" s="86"/>
      <c r="N92" s="87"/>
      <c r="O92" s="87"/>
      <c r="P92" s="87"/>
      <c r="Q92" s="87">
        <f>Q93+Q94</f>
        <v>314.50199999999995</v>
      </c>
      <c r="R92" s="87">
        <f>R93+R94</f>
        <v>50</v>
      </c>
      <c r="S92" s="87"/>
      <c r="T92" s="88">
        <f>SUM(I92:S92)</f>
        <v>11419.492</v>
      </c>
    </row>
    <row r="93" spans="1:20" x14ac:dyDescent="0.2">
      <c r="A93" s="83" t="s">
        <v>75</v>
      </c>
      <c r="B93" s="89">
        <f>B44*0.61</f>
        <v>261.69</v>
      </c>
      <c r="C93" s="84">
        <f>0.3*C44</f>
        <v>1008.5999999999999</v>
      </c>
      <c r="D93" s="89">
        <f>0.43*D44</f>
        <v>169.42</v>
      </c>
      <c r="E93" s="89">
        <f>0.4*151+(298-151)*0.7+G44*0.5</f>
        <v>174.3</v>
      </c>
      <c r="F93" s="89"/>
      <c r="G93" s="84">
        <f>0.3*H44</f>
        <v>4350</v>
      </c>
      <c r="H93" s="84">
        <f>0.23*I44</f>
        <v>2320.2400000000002</v>
      </c>
      <c r="I93" s="89">
        <f>SUM(B93:H93)</f>
        <v>8284.25</v>
      </c>
      <c r="J93" s="89">
        <f>1.05*J44</f>
        <v>2013.9</v>
      </c>
      <c r="K93" s="64"/>
      <c r="L93" s="89">
        <f>0.42*L44</f>
        <v>53.339999999999996</v>
      </c>
      <c r="M93" s="84"/>
      <c r="N93" s="87"/>
      <c r="O93" s="87"/>
      <c r="P93" s="87"/>
      <c r="Q93" s="87">
        <f>0.086*Q44</f>
        <v>309.59999999999997</v>
      </c>
      <c r="R93" s="90">
        <f>R44</f>
        <v>50</v>
      </c>
      <c r="S93" s="87"/>
      <c r="T93" s="68">
        <f>SUM(I93:S93)</f>
        <v>10711.09</v>
      </c>
    </row>
    <row r="94" spans="1:20" x14ac:dyDescent="0.2">
      <c r="A94" s="83" t="s">
        <v>76</v>
      </c>
      <c r="B94" s="84"/>
      <c r="C94" s="84"/>
      <c r="D94" s="84"/>
      <c r="E94" s="84"/>
      <c r="F94" s="84"/>
      <c r="G94" s="84"/>
      <c r="H94" s="84"/>
      <c r="I94" s="84"/>
      <c r="J94" s="89">
        <f>1.05*J45</f>
        <v>703.5</v>
      </c>
      <c r="K94" s="89"/>
      <c r="L94" s="89"/>
      <c r="M94" s="84"/>
      <c r="N94" s="87"/>
      <c r="O94" s="87"/>
      <c r="P94" s="87"/>
      <c r="Q94" s="87">
        <f>0.086*Q45</f>
        <v>4.9019999999999992</v>
      </c>
      <c r="R94" s="90"/>
      <c r="S94" s="87"/>
      <c r="T94" s="68">
        <f>SUM(I94:S94)</f>
        <v>708.40200000000004</v>
      </c>
    </row>
    <row r="95" spans="1:20" ht="13.5" thickBot="1" x14ac:dyDescent="0.25">
      <c r="A95" s="83" t="s">
        <v>77</v>
      </c>
      <c r="B95" s="84"/>
      <c r="C95" s="91"/>
      <c r="D95" s="84"/>
      <c r="E95" s="84"/>
      <c r="F95" s="84"/>
      <c r="G95" s="84"/>
      <c r="H95" s="84"/>
      <c r="I95" s="84"/>
      <c r="J95" s="89">
        <f>1.05*J46</f>
        <v>320.25</v>
      </c>
      <c r="K95" s="89"/>
      <c r="L95" s="89"/>
      <c r="M95" s="84"/>
      <c r="N95" s="84"/>
      <c r="O95" s="64"/>
      <c r="P95" s="64"/>
      <c r="Q95" s="64"/>
      <c r="R95" s="84"/>
      <c r="S95" s="84"/>
      <c r="T95" s="68">
        <f>SUM(I95:S95)</f>
        <v>320.25</v>
      </c>
    </row>
    <row r="96" spans="1:20" ht="13.5" thickTop="1" x14ac:dyDescent="0.2">
      <c r="A96" s="92" t="s">
        <v>78</v>
      </c>
      <c r="B96" s="93">
        <f>B47</f>
        <v>1516.3</v>
      </c>
      <c r="C96" s="93">
        <f>C47</f>
        <v>2355</v>
      </c>
      <c r="D96" s="94"/>
      <c r="E96" s="94"/>
      <c r="F96" s="94"/>
      <c r="G96" s="94"/>
      <c r="H96" s="93">
        <f>I47</f>
        <v>206.5</v>
      </c>
      <c r="I96" s="94">
        <f>SUM(B96:H96)</f>
        <v>4077.8</v>
      </c>
      <c r="J96" s="93">
        <f>J47</f>
        <v>6043.4</v>
      </c>
      <c r="K96" s="93"/>
      <c r="L96" s="93"/>
      <c r="M96" s="93">
        <f>M47</f>
        <v>3355.8</v>
      </c>
      <c r="N96" s="93"/>
      <c r="O96" s="93"/>
      <c r="P96" s="93"/>
      <c r="Q96" s="93">
        <f>+B96+C96+D96+E96+F96+G96+H96+J96+K96+L96+M96+N96+O96+P96</f>
        <v>13477</v>
      </c>
      <c r="R96" s="95"/>
      <c r="S96" s="94"/>
      <c r="T96" s="96">
        <f>+B96+C96+D96+E96+F96+G96+H96+J96+K96+L96+M96+N96+O96+P96</f>
        <v>13477</v>
      </c>
    </row>
    <row r="97" spans="1:20" ht="13.5" thickBot="1" x14ac:dyDescent="0.25">
      <c r="A97" s="97" t="s">
        <v>79</v>
      </c>
      <c r="B97" s="98">
        <f>B48</f>
        <v>350.3</v>
      </c>
      <c r="C97" s="98">
        <f>C48</f>
        <v>608.79999999999995</v>
      </c>
      <c r="D97" s="99"/>
      <c r="E97" s="99"/>
      <c r="F97" s="99"/>
      <c r="G97" s="99"/>
      <c r="H97" s="98">
        <f>I48</f>
        <v>12.4</v>
      </c>
      <c r="I97" s="99">
        <f>SUM(B97:H97)</f>
        <v>971.49999999999989</v>
      </c>
      <c r="J97" s="98">
        <f>J48</f>
        <v>1311.4</v>
      </c>
      <c r="K97" s="98"/>
      <c r="L97" s="98"/>
      <c r="M97" s="98">
        <f>M48</f>
        <v>1449.2</v>
      </c>
      <c r="N97" s="98"/>
      <c r="O97" s="98"/>
      <c r="P97" s="98"/>
      <c r="Q97" s="98">
        <f>+B97+C97+D97+E97+F97+G97+H97+J97+K97+L97+M97+N97+O97+P97</f>
        <v>3732.1000000000004</v>
      </c>
      <c r="R97" s="100"/>
      <c r="S97" s="99"/>
      <c r="T97" s="101">
        <f>+B97+C97+D97+E97+F97+G97+H97+J97+K97+L97+M97+N97+O97+P97</f>
        <v>3732.1000000000004</v>
      </c>
    </row>
    <row r="98" spans="1:20" ht="14.25" thickTop="1" x14ac:dyDescent="0.2">
      <c r="A98" s="102" t="s">
        <v>85</v>
      </c>
      <c r="B98" s="103">
        <v>204868</v>
      </c>
      <c r="C98" s="104" t="s">
        <v>86</v>
      </c>
      <c r="D98" s="104"/>
      <c r="E98" s="73"/>
      <c r="F98" s="105" t="s">
        <v>87</v>
      </c>
      <c r="G98" s="73"/>
      <c r="H98" s="106"/>
      <c r="I98" s="104" t="s">
        <v>88</v>
      </c>
      <c r="J98" s="107"/>
      <c r="K98" s="108"/>
      <c r="L98" s="109">
        <f>(Q25-Q23)/E99</f>
        <v>290.987806127677</v>
      </c>
      <c r="M98" s="105" t="s">
        <v>89</v>
      </c>
      <c r="N98" s="73"/>
      <c r="O98" s="110"/>
      <c r="P98" s="110" t="s">
        <v>90</v>
      </c>
      <c r="Q98" s="111"/>
      <c r="R98" s="112"/>
      <c r="S98" s="112"/>
      <c r="T98" s="113"/>
    </row>
    <row r="99" spans="1:20" ht="13.5" x14ac:dyDescent="0.2">
      <c r="A99" s="122" t="s">
        <v>91</v>
      </c>
      <c r="B99" s="103" t="s">
        <v>92</v>
      </c>
      <c r="C99" s="123" t="s">
        <v>93</v>
      </c>
      <c r="D99" s="124"/>
      <c r="E99" s="73" t="s">
        <v>94</v>
      </c>
      <c r="F99" s="105" t="s">
        <v>95</v>
      </c>
      <c r="G99" s="73" t="s">
        <v>96</v>
      </c>
      <c r="H99" s="109">
        <f>T65/E99</f>
        <v>654.13684803770877</v>
      </c>
      <c r="I99" s="104" t="s">
        <v>97</v>
      </c>
      <c r="J99" s="107"/>
      <c r="K99" s="108"/>
      <c r="L99" s="109">
        <f>(Q14+Q19)/E99</f>
        <v>345.24541448918944</v>
      </c>
      <c r="M99" s="105" t="s">
        <v>98</v>
      </c>
      <c r="N99" s="73"/>
      <c r="O99" s="110"/>
      <c r="P99" s="110" t="s">
        <v>99</v>
      </c>
      <c r="Q99" s="73"/>
      <c r="R99" s="61"/>
      <c r="S99" s="61"/>
      <c r="T99" s="125"/>
    </row>
  </sheetData>
  <mergeCells count="4">
    <mergeCell ref="A1:O1"/>
    <mergeCell ref="A2:O2"/>
    <mergeCell ref="A52:P52"/>
    <mergeCell ref="A53:P53"/>
  </mergeCells>
  <pageMargins left="0.75" right="0.75" top="1" bottom="1" header="0.5" footer="0.5"/>
  <headerFooter alignWithMargins="0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1974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lcan</dc:creator>
  <cp:lastModifiedBy>Net Solutions</cp:lastModifiedBy>
  <dcterms:created xsi:type="dcterms:W3CDTF">2014-05-21T08:25:44Z</dcterms:created>
  <dcterms:modified xsi:type="dcterms:W3CDTF">2014-05-27T07:55:49Z</dcterms:modified>
</cp:coreProperties>
</file>